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YO\"/>
    </mc:Choice>
  </mc:AlternateContent>
  <xr:revisionPtr revIDLastSave="0" documentId="13_ncr:1_{D24BD12D-6B8F-48F9-9344-7F19A1485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Fija!$A$5:$P$61</definedName>
    <definedName name="_xlnm.Print_Area" localSheetId="0">Fija!$A$1:$P$69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2" l="1"/>
  <c r="L52" i="2"/>
  <c r="K52" i="2"/>
  <c r="E52" i="2"/>
  <c r="N51" i="2"/>
  <c r="O51" i="2" s="1"/>
  <c r="P51" i="2" s="1"/>
  <c r="I51" i="2"/>
  <c r="N50" i="2"/>
  <c r="G50" i="2"/>
  <c r="F50" i="2"/>
  <c r="O49" i="2"/>
  <c r="P49" i="2" s="1"/>
  <c r="N49" i="2"/>
  <c r="I49" i="2"/>
  <c r="N48" i="2"/>
  <c r="G48" i="2"/>
  <c r="I48" i="2" s="1"/>
  <c r="J48" i="2" s="1"/>
  <c r="J52" i="2" s="1"/>
  <c r="F48" i="2"/>
  <c r="G47" i="2"/>
  <c r="O47" i="2" s="1"/>
  <c r="P47" i="2" s="1"/>
  <c r="F47" i="2"/>
  <c r="N46" i="2"/>
  <c r="O46" i="2" s="1"/>
  <c r="P46" i="2" s="1"/>
  <c r="I46" i="2"/>
  <c r="N45" i="2"/>
  <c r="O45" i="2" s="1"/>
  <c r="P45" i="2" s="1"/>
  <c r="I45" i="2"/>
  <c r="O44" i="2"/>
  <c r="P44" i="2" s="1"/>
  <c r="N44" i="2"/>
  <c r="I44" i="2"/>
  <c r="O43" i="2"/>
  <c r="P43" i="2" s="1"/>
  <c r="I43" i="2"/>
  <c r="N42" i="2"/>
  <c r="O42" i="2" s="1"/>
  <c r="P42" i="2" s="1"/>
  <c r="I42" i="2"/>
  <c r="O41" i="2"/>
  <c r="P41" i="2" s="1"/>
  <c r="I41" i="2"/>
  <c r="G41" i="2"/>
  <c r="F41" i="2"/>
  <c r="O40" i="2"/>
  <c r="P40" i="2" s="1"/>
  <c r="I40" i="2"/>
  <c r="N39" i="2"/>
  <c r="O39" i="2" s="1"/>
  <c r="P39" i="2" s="1"/>
  <c r="I39" i="2"/>
  <c r="N38" i="2"/>
  <c r="G38" i="2"/>
  <c r="F38" i="2"/>
  <c r="N37" i="2"/>
  <c r="G37" i="2"/>
  <c r="F37" i="2"/>
  <c r="O37" i="2" s="1"/>
  <c r="P37" i="2" s="1"/>
  <c r="N36" i="2"/>
  <c r="G36" i="2"/>
  <c r="F36" i="2"/>
  <c r="I36" i="2" s="1"/>
  <c r="H35" i="2"/>
  <c r="N35" i="2" s="1"/>
  <c r="G35" i="2"/>
  <c r="F35" i="2"/>
  <c r="N34" i="2"/>
  <c r="O34" i="2" s="1"/>
  <c r="P34" i="2" s="1"/>
  <c r="I34" i="2"/>
  <c r="N33" i="2"/>
  <c r="O33" i="2" s="1"/>
  <c r="P33" i="2" s="1"/>
  <c r="I33" i="2"/>
  <c r="N32" i="2"/>
  <c r="O32" i="2" s="1"/>
  <c r="P32" i="2" s="1"/>
  <c r="I32" i="2"/>
  <c r="O31" i="2"/>
  <c r="P31" i="2" s="1"/>
  <c r="N31" i="2"/>
  <c r="I31" i="2"/>
  <c r="N30" i="2"/>
  <c r="O30" i="2" s="1"/>
  <c r="P30" i="2" s="1"/>
  <c r="I30" i="2"/>
  <c r="N29" i="2"/>
  <c r="O29" i="2" s="1"/>
  <c r="P29" i="2" s="1"/>
  <c r="I29" i="2"/>
  <c r="N28" i="2"/>
  <c r="G28" i="2"/>
  <c r="F28" i="2"/>
  <c r="I28" i="2" s="1"/>
  <c r="N27" i="2"/>
  <c r="G27" i="2"/>
  <c r="F27" i="2"/>
  <c r="O26" i="2"/>
  <c r="P26" i="2" s="1"/>
  <c r="G26" i="2"/>
  <c r="F26" i="2"/>
  <c r="I26" i="2" s="1"/>
  <c r="N25" i="2"/>
  <c r="O25" i="2" s="1"/>
  <c r="P25" i="2" s="1"/>
  <c r="I25" i="2"/>
  <c r="N24" i="2"/>
  <c r="O24" i="2" s="1"/>
  <c r="P24" i="2" s="1"/>
  <c r="I24" i="2"/>
  <c r="N23" i="2"/>
  <c r="O23" i="2" s="1"/>
  <c r="P23" i="2" s="1"/>
  <c r="I23" i="2"/>
  <c r="N22" i="2"/>
  <c r="O22" i="2" s="1"/>
  <c r="P22" i="2" s="1"/>
  <c r="I22" i="2"/>
  <c r="N21" i="2"/>
  <c r="O21" i="2" s="1"/>
  <c r="P21" i="2" s="1"/>
  <c r="I21" i="2"/>
  <c r="N20" i="2"/>
  <c r="G20" i="2"/>
  <c r="F20" i="2"/>
  <c r="O20" i="2" s="1"/>
  <c r="P20" i="2" s="1"/>
  <c r="O19" i="2"/>
  <c r="P19" i="2" s="1"/>
  <c r="I19" i="2"/>
  <c r="O18" i="2"/>
  <c r="P18" i="2" s="1"/>
  <c r="I18" i="2"/>
  <c r="F17" i="2"/>
  <c r="O17" i="2" s="1"/>
  <c r="P17" i="2" s="1"/>
  <c r="G16" i="2"/>
  <c r="F16" i="2"/>
  <c r="O16" i="2" s="1"/>
  <c r="P16" i="2" s="1"/>
  <c r="N15" i="2"/>
  <c r="I15" i="2"/>
  <c r="H15" i="2"/>
  <c r="G15" i="2"/>
  <c r="F15" i="2"/>
  <c r="O15" i="2" s="1"/>
  <c r="P15" i="2" s="1"/>
  <c r="P14" i="2"/>
  <c r="O14" i="2"/>
  <c r="I14" i="2"/>
  <c r="N13" i="2"/>
  <c r="O13" i="2" s="1"/>
  <c r="P13" i="2" s="1"/>
  <c r="I13" i="2"/>
  <c r="N12" i="2"/>
  <c r="O12" i="2" s="1"/>
  <c r="P12" i="2" s="1"/>
  <c r="I12" i="2"/>
  <c r="N11" i="2"/>
  <c r="O11" i="2" s="1"/>
  <c r="P11" i="2" s="1"/>
  <c r="I11" i="2"/>
  <c r="O10" i="2"/>
  <c r="P10" i="2" s="1"/>
  <c r="N10" i="2"/>
  <c r="I10" i="2"/>
  <c r="N9" i="2"/>
  <c r="O9" i="2" s="1"/>
  <c r="P9" i="2" s="1"/>
  <c r="I9" i="2"/>
  <c r="N8" i="2"/>
  <c r="O8" i="2" s="1"/>
  <c r="P8" i="2" s="1"/>
  <c r="I8" i="2"/>
  <c r="N7" i="2"/>
  <c r="O7" i="2" s="1"/>
  <c r="P7" i="2" s="1"/>
  <c r="I7" i="2"/>
  <c r="O6" i="2"/>
  <c r="N6" i="2"/>
  <c r="I6" i="2"/>
  <c r="O27" i="2" l="1"/>
  <c r="P27" i="2" s="1"/>
  <c r="I37" i="2"/>
  <c r="I47" i="2"/>
  <c r="O50" i="2"/>
  <c r="P50" i="2" s="1"/>
  <c r="G52" i="2"/>
  <c r="I20" i="2"/>
  <c r="H52" i="2"/>
  <c r="I27" i="2"/>
  <c r="I38" i="2"/>
  <c r="I50" i="2"/>
  <c r="N52" i="2"/>
  <c r="O35" i="2"/>
  <c r="P35" i="2" s="1"/>
  <c r="P6" i="2"/>
  <c r="I35" i="2"/>
  <c r="O36" i="2"/>
  <c r="P36" i="2" s="1"/>
  <c r="O28" i="2"/>
  <c r="P28" i="2" s="1"/>
  <c r="O48" i="2"/>
  <c r="P48" i="2" s="1"/>
  <c r="O38" i="2"/>
  <c r="P38" i="2" s="1"/>
  <c r="F52" i="2"/>
  <c r="I16" i="2"/>
  <c r="I17" i="2"/>
  <c r="I52" i="2" l="1"/>
  <c r="P52" i="2"/>
  <c r="O52" i="2"/>
</calcChain>
</file>

<file path=xl/sharedStrings.xml><?xml version="1.0" encoding="utf-8"?>
<sst xmlns="http://schemas.openxmlformats.org/spreadsheetml/2006/main" count="157" uniqueCount="61">
  <si>
    <t>Unidad de Análisis Financiero</t>
  </si>
  <si>
    <t>Nómina Personal Fijo Mayo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</si>
  <si>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</si>
  <si>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</si>
  <si>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</si>
  <si>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</si>
  <si>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</si>
  <si>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</si>
  <si>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</si>
  <si>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</si>
  <si>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</si>
  <si>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</si>
  <si>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</si>
  <si>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</si>
  <si>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Crédito fiscal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</si>
  <si>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</si>
  <si>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</si>
  <si>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</si>
  <si>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</si>
  <si>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</si>
  <si>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</si>
  <si>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</si>
  <si>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</si>
  <si>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</si>
  <si>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</si>
  <si>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Dirección de Planificación y Desarrollo</t>
  </si>
  <si>
    <t>Analista de Planificación</t>
  </si>
  <si>
    <t>Diseñador Gráfico</t>
  </si>
  <si>
    <t>Departamento de Comunicaciones</t>
  </si>
  <si>
    <t>Gestor de Redes Sociales</t>
  </si>
  <si>
    <t>Recepcionista</t>
  </si>
  <si>
    <t>Oficina de Acceso a la Información</t>
  </si>
  <si>
    <t>Técnico de OAI</t>
  </si>
  <si>
    <t>División de Contabilidad</t>
  </si>
  <si>
    <t>Contador</t>
  </si>
  <si>
    <t>División de Correspondencia</t>
  </si>
  <si>
    <t>Mensajero Externo</t>
  </si>
  <si>
    <t>Mensajero Interno</t>
  </si>
  <si>
    <t>División de Servicios Generales</t>
  </si>
  <si>
    <t>Auxiliar Administrativo</t>
  </si>
  <si>
    <t>Ayudante de Mantenimiento</t>
  </si>
  <si>
    <t>Chofer</t>
  </si>
  <si>
    <t>Conserje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</si>
  <si>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</si>
  <si>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</si>
  <si>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</si>
  <si>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</si>
  <si>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</si>
  <si>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</si>
  <si>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</si>
  <si>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</si>
  <si>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</si>
  <si>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</si>
  <si>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</si>
  <si>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Estrátegico II</t>
  </si>
  <si>
    <t>Departamento Análisis Estratégico</t>
  </si>
  <si>
    <t>Coordinadora de Análisis Estratégico</t>
  </si>
  <si>
    <t>Departamento de Asuntos Internacionales</t>
  </si>
  <si>
    <t>Analista de Prevención, Educación y Difusión</t>
  </si>
  <si>
    <t>Total General RD$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</si>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</sst>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2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3" fontId="3" fillId="0" borderId="0" xfId="0" applyNumberFormat="1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3" fontId="2" fillId="0" borderId="1" xfId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5" fillId="0" borderId="4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3" fontId="5" fillId="0" borderId="4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3" fontId="9" fillId="0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6" xfId="1" applyFont="1" applyFill="1" applyBorder="1" applyAlignment="1">
      <alignment vertical="center"/>
    </xf>
    <xf numFmtId="43" fontId="2" fillId="0" borderId="8" xfId="0" applyNumberFormat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1" applyFont="1"/>
    <xf numFmtId="0" fontId="10" fillId="0" borderId="0" xfId="0" applyFont="1"/>
    <xf numFmtId="0" fontId="11" fillId="0" borderId="0" xfId="0" applyFont="1"/>
    <xf numFmtId="43" fontId="4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3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14524" cy="723900"/>
    <xdr:pic>
      <xdr:nvPicPr>
        <xdr:cNvPr id="2" name="Imagen 1">
          <a:extLst>
            <a:ext uri="{FF2B5EF4-FFF2-40B4-BE49-F238E27FC236}">
              <a16:creationId xmlns:a16="http://schemas.microsoft.com/office/drawing/2014/main" id="{958C779A-CF5B-42AA-AF1E-A2F7FBC6B0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914524" cy="723900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58</xdr:row>
      <xdr:rowOff>57151</xdr:rowOff>
    </xdr:from>
    <xdr:to>
      <xdr:col>14</xdr:col>
      <xdr:colOff>779624</xdr:colOff>
      <xdr:row>63</xdr:row>
      <xdr:rowOff>180976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30E170-5B32-4F13-88D7-32B3E2B11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868526"/>
          <a:ext cx="15410024" cy="121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E373-F292-467F-8F09-EAF73A3EE0CC}">
  <dimension ref="A2:R89"/>
  <sheetViews>
    <sheetView showGridLines="0" tabSelected="1" zoomScaleNormal="100" workbookViewId="0">
      <pane ySplit="5" topLeftCell="A6" activePane="bottomLeft" state="frozen"/>
      <selection pane="bottomLeft" activeCell="R21" sqref="R21"/>
    </sheetView>
  </sheetViews>
  <sheetFormatPr baseColWidth="10" defaultColWidth="11.42578125" defaultRowHeight="15.75"/>
  <cols>
    <col min="1" max="1" width="5.85546875" style="51" customWidth="1"/>
    <col min="2" max="2" width="51" style="51" hidden="1" customWidth="1"/>
    <col min="3" max="3" width="46" style="3" bestFit="1" customWidth="1"/>
    <col min="4" max="4" width="8.28515625" style="3" customWidth="1"/>
    <col min="5" max="5" width="16.5703125" style="52" bestFit="1" customWidth="1"/>
    <col min="6" max="6" width="15.7109375" style="3" customWidth="1"/>
    <col min="7" max="7" width="12.85546875" style="3" bestFit="1" customWidth="1"/>
    <col min="8" max="8" width="15.140625" style="3" bestFit="1" customWidth="1"/>
    <col min="9" max="9" width="20.140625" style="3" bestFit="1" customWidth="1"/>
    <col min="10" max="10" width="14.140625" style="3" bestFit="1" customWidth="1"/>
    <col min="11" max="11" width="19.7109375" style="3" bestFit="1" customWidth="1"/>
    <col min="12" max="12" width="13.7109375" style="3" bestFit="1" customWidth="1"/>
    <col min="13" max="13" width="15.5703125" style="3" bestFit="1" customWidth="1"/>
    <col min="14" max="15" width="15.7109375" style="3" customWidth="1"/>
    <col min="16" max="16" width="16.5703125" style="3" bestFit="1" customWidth="1"/>
    <col min="17" max="17" width="10.28515625" style="3" customWidth="1"/>
    <col min="18" max="18" width="54" style="3" customWidth="1"/>
    <col min="19" max="16384" width="11.42578125" style="3"/>
  </cols>
  <sheetData>
    <row r="2" spans="1:18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18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4"/>
    </row>
    <row r="4" spans="1:18" ht="9" customHeight="1">
      <c r="A4" s="5"/>
      <c r="B4" s="5"/>
      <c r="C4" s="6"/>
      <c r="D4" s="6"/>
      <c r="E4" s="7"/>
      <c r="F4" s="6"/>
      <c r="G4" s="6"/>
      <c r="H4" s="6"/>
      <c r="I4" s="6"/>
      <c r="J4" s="8"/>
      <c r="K4" s="8"/>
      <c r="L4" s="7"/>
      <c r="M4" s="7"/>
      <c r="N4" s="7"/>
      <c r="O4" s="8"/>
      <c r="P4" s="8"/>
      <c r="Q4" s="9"/>
      <c r="R4" s="9"/>
    </row>
    <row r="5" spans="1:18" s="13" customFormat="1" ht="37.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1" t="s">
        <v>17</v>
      </c>
    </row>
    <row r="6" spans="1:18" s="19" customFormat="1" ht="20.25" customHeight="1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8">
        <v>8179.5</v>
      </c>
      <c r="G6" s="18">
        <v>5883.16</v>
      </c>
      <c r="H6" s="17"/>
      <c r="I6" s="17">
        <f>+E6-(F6+G6)</f>
        <v>270937.34000000003</v>
      </c>
      <c r="J6" s="17">
        <v>56317.2</v>
      </c>
      <c r="K6" s="17"/>
      <c r="L6" s="17">
        <v>25</v>
      </c>
      <c r="M6" s="17"/>
      <c r="N6" s="17">
        <f t="shared" ref="N6:N11" si="0">+K6+L6</f>
        <v>25</v>
      </c>
      <c r="O6" s="17">
        <f>+F6+G6+J6+N6</f>
        <v>70404.86</v>
      </c>
      <c r="P6" s="17">
        <f t="shared" ref="P6:P51" si="1">+E6-O6</f>
        <v>214595.14</v>
      </c>
      <c r="Q6"/>
      <c r="R6"/>
    </row>
    <row r="7" spans="1:18" s="23" customFormat="1" ht="20.25" customHeight="1">
      <c r="A7" s="14">
        <v>2</v>
      </c>
      <c r="B7" s="15" t="s">
        <v>18</v>
      </c>
      <c r="C7" s="15" t="s">
        <v>21</v>
      </c>
      <c r="D7" s="20" t="s">
        <v>22</v>
      </c>
      <c r="E7" s="21">
        <v>170000</v>
      </c>
      <c r="F7" s="18">
        <v>4879</v>
      </c>
      <c r="G7" s="18">
        <v>5168</v>
      </c>
      <c r="H7" s="17"/>
      <c r="I7" s="17">
        <f t="shared" ref="I7:I36" si="2">+E7-(F7+G7+H7)</f>
        <v>159953</v>
      </c>
      <c r="J7" s="17">
        <v>28571.119999999999</v>
      </c>
      <c r="K7" s="22"/>
      <c r="L7" s="17">
        <v>25</v>
      </c>
      <c r="M7" s="17"/>
      <c r="N7" s="17">
        <f t="shared" si="0"/>
        <v>25</v>
      </c>
      <c r="O7" s="17">
        <f t="shared" ref="O7:O51" si="3">+F7+G7+J7+N7</f>
        <v>38643.119999999995</v>
      </c>
      <c r="P7" s="17">
        <f t="shared" si="1"/>
        <v>131356.88</v>
      </c>
      <c r="Q7"/>
      <c r="R7"/>
    </row>
    <row r="8" spans="1:18" s="23" customFormat="1" ht="20.25" customHeight="1">
      <c r="A8" s="14">
        <v>3</v>
      </c>
      <c r="B8" s="15" t="s">
        <v>18</v>
      </c>
      <c r="C8" s="15" t="s">
        <v>21</v>
      </c>
      <c r="D8" s="20" t="s">
        <v>22</v>
      </c>
      <c r="E8" s="21">
        <v>200000</v>
      </c>
      <c r="F8" s="18">
        <v>5740</v>
      </c>
      <c r="G8" s="18">
        <v>5883.16</v>
      </c>
      <c r="H8" s="17"/>
      <c r="I8" s="17">
        <f>+E8-(F8+G8+H8)</f>
        <v>188376.84</v>
      </c>
      <c r="J8" s="17">
        <v>35677.08</v>
      </c>
      <c r="K8" s="17"/>
      <c r="L8" s="17">
        <v>25</v>
      </c>
      <c r="M8" s="17"/>
      <c r="N8" s="17">
        <f t="shared" si="0"/>
        <v>25</v>
      </c>
      <c r="O8" s="17">
        <f t="shared" si="3"/>
        <v>47325.240000000005</v>
      </c>
      <c r="P8" s="17">
        <f t="shared" si="1"/>
        <v>152674.76</v>
      </c>
      <c r="Q8"/>
      <c r="R8"/>
    </row>
    <row r="9" spans="1:18" s="23" customFormat="1" ht="20.25" customHeight="1">
      <c r="A9" s="14">
        <v>4</v>
      </c>
      <c r="B9" s="15" t="s">
        <v>18</v>
      </c>
      <c r="C9" s="15" t="s">
        <v>21</v>
      </c>
      <c r="D9" s="20" t="s">
        <v>20</v>
      </c>
      <c r="E9" s="21">
        <v>140000</v>
      </c>
      <c r="F9" s="24">
        <v>4018</v>
      </c>
      <c r="G9" s="25">
        <v>4256</v>
      </c>
      <c r="H9" s="26"/>
      <c r="I9" s="17">
        <f t="shared" ref="I9" si="4">+E9-(F9+G9+H9)</f>
        <v>131726</v>
      </c>
      <c r="J9" s="21">
        <v>21514.37</v>
      </c>
      <c r="K9" s="26"/>
      <c r="L9" s="26">
        <v>25</v>
      </c>
      <c r="M9" s="26"/>
      <c r="N9" s="17">
        <f t="shared" si="0"/>
        <v>25</v>
      </c>
      <c r="O9" s="17">
        <f t="shared" si="3"/>
        <v>29813.37</v>
      </c>
      <c r="P9" s="17">
        <f t="shared" si="1"/>
        <v>110186.63</v>
      </c>
      <c r="Q9"/>
      <c r="R9"/>
    </row>
    <row r="10" spans="1:18" s="27" customFormat="1" ht="20.25" customHeight="1">
      <c r="A10" s="14">
        <v>5</v>
      </c>
      <c r="B10" s="15" t="s">
        <v>23</v>
      </c>
      <c r="C10" s="15" t="s">
        <v>24</v>
      </c>
      <c r="D10" s="20" t="s">
        <v>20</v>
      </c>
      <c r="E10" s="21">
        <v>71000</v>
      </c>
      <c r="F10" s="25">
        <v>2037.7</v>
      </c>
      <c r="G10" s="25">
        <v>2158.4</v>
      </c>
      <c r="H10" s="25"/>
      <c r="I10" s="17">
        <f t="shared" si="2"/>
        <v>66803.899999999994</v>
      </c>
      <c r="J10" s="17">
        <v>5556.66</v>
      </c>
      <c r="K10" s="25"/>
      <c r="L10" s="25">
        <v>25</v>
      </c>
      <c r="M10" s="17"/>
      <c r="N10" s="17">
        <f t="shared" si="0"/>
        <v>25</v>
      </c>
      <c r="O10" s="17">
        <f t="shared" si="3"/>
        <v>9777.76</v>
      </c>
      <c r="P10" s="21">
        <f t="shared" si="1"/>
        <v>61222.239999999998</v>
      </c>
    </row>
    <row r="11" spans="1:18" s="23" customFormat="1" ht="20.25" customHeight="1">
      <c r="A11" s="14">
        <v>6</v>
      </c>
      <c r="B11" s="15" t="s">
        <v>23</v>
      </c>
      <c r="C11" s="15" t="s">
        <v>24</v>
      </c>
      <c r="D11" s="20" t="s">
        <v>20</v>
      </c>
      <c r="E11" s="21">
        <v>71000</v>
      </c>
      <c r="F11" s="25">
        <v>2037.7</v>
      </c>
      <c r="G11" s="25">
        <v>2158.4</v>
      </c>
      <c r="H11" s="25"/>
      <c r="I11" s="17">
        <f t="shared" si="2"/>
        <v>66803.899999999994</v>
      </c>
      <c r="J11" s="17">
        <v>5556.66</v>
      </c>
      <c r="K11" s="25"/>
      <c r="L11" s="25">
        <v>25</v>
      </c>
      <c r="M11" s="17"/>
      <c r="N11" s="17">
        <f t="shared" si="0"/>
        <v>25</v>
      </c>
      <c r="O11" s="17">
        <f t="shared" si="3"/>
        <v>9777.76</v>
      </c>
      <c r="P11" s="21">
        <f t="shared" si="1"/>
        <v>61222.239999999998</v>
      </c>
    </row>
    <row r="12" spans="1:18" s="23" customFormat="1" ht="20.25" customHeight="1">
      <c r="A12" s="14">
        <v>7</v>
      </c>
      <c r="B12" s="15" t="s">
        <v>25</v>
      </c>
      <c r="C12" s="15" t="s">
        <v>26</v>
      </c>
      <c r="D12" s="22" t="s">
        <v>22</v>
      </c>
      <c r="E12" s="25">
        <v>65000</v>
      </c>
      <c r="F12" s="25">
        <v>1865.5</v>
      </c>
      <c r="G12" s="25">
        <v>1976</v>
      </c>
      <c r="H12" s="17">
        <v>1715.46</v>
      </c>
      <c r="I12" s="17">
        <f>+E12-(F12+G12+H12)</f>
        <v>59443.040000000001</v>
      </c>
      <c r="J12" s="17">
        <v>4084.48</v>
      </c>
      <c r="K12" s="25"/>
      <c r="L12" s="25">
        <v>25</v>
      </c>
      <c r="M12" s="17"/>
      <c r="N12" s="17">
        <f>+H12+L12</f>
        <v>1740.46</v>
      </c>
      <c r="O12" s="17">
        <f t="shared" si="3"/>
        <v>9666.4399999999987</v>
      </c>
      <c r="P12" s="21">
        <f t="shared" si="1"/>
        <v>55333.56</v>
      </c>
    </row>
    <row r="13" spans="1:18" s="23" customFormat="1" ht="20.25" customHeight="1">
      <c r="A13" s="14">
        <v>8</v>
      </c>
      <c r="B13" s="15"/>
      <c r="C13" s="15" t="s">
        <v>27</v>
      </c>
      <c r="D13" s="28" t="s">
        <v>22</v>
      </c>
      <c r="E13" s="24">
        <v>48500</v>
      </c>
      <c r="F13" s="25">
        <v>1391.95</v>
      </c>
      <c r="G13" s="25">
        <v>1474</v>
      </c>
      <c r="H13" s="17"/>
      <c r="I13" s="17">
        <f>+E13-(F13+G13+H13)</f>
        <v>45634.05</v>
      </c>
      <c r="J13" s="17">
        <v>1642.3</v>
      </c>
      <c r="K13" s="25"/>
      <c r="L13" s="25">
        <v>25</v>
      </c>
      <c r="M13" s="17"/>
      <c r="N13" s="17">
        <f>+H13+L13</f>
        <v>25</v>
      </c>
      <c r="O13" s="17">
        <f>+F13+G13+J13+N13</f>
        <v>4533.25</v>
      </c>
      <c r="P13" s="21">
        <f t="shared" si="1"/>
        <v>43966.75</v>
      </c>
    </row>
    <row r="14" spans="1:18" s="23" customFormat="1" ht="20.25" customHeight="1">
      <c r="A14" s="14">
        <v>9</v>
      </c>
      <c r="B14" s="15" t="s">
        <v>28</v>
      </c>
      <c r="C14" s="15" t="s">
        <v>29</v>
      </c>
      <c r="D14" s="20" t="s">
        <v>20</v>
      </c>
      <c r="E14" s="21">
        <v>55000</v>
      </c>
      <c r="F14" s="18">
        <v>1578.5</v>
      </c>
      <c r="G14" s="18">
        <v>1672</v>
      </c>
      <c r="H14" s="17"/>
      <c r="I14" s="17">
        <f t="shared" si="2"/>
        <v>51749.5</v>
      </c>
      <c r="J14" s="17">
        <v>0</v>
      </c>
      <c r="K14" s="17"/>
      <c r="L14" s="17">
        <v>25</v>
      </c>
      <c r="M14" s="17">
        <v>2559.6799999999998</v>
      </c>
      <c r="N14" s="17">
        <v>25</v>
      </c>
      <c r="O14" s="17">
        <f t="shared" si="3"/>
        <v>3275.5</v>
      </c>
      <c r="P14" s="17">
        <f t="shared" si="1"/>
        <v>51724.5</v>
      </c>
    </row>
    <row r="15" spans="1:18" s="23" customFormat="1" ht="21" customHeight="1">
      <c r="A15" s="14">
        <v>10</v>
      </c>
      <c r="B15" s="15" t="s">
        <v>28</v>
      </c>
      <c r="C15" s="15" t="s">
        <v>27</v>
      </c>
      <c r="D15" s="22" t="s">
        <v>20</v>
      </c>
      <c r="E15" s="25">
        <v>50000</v>
      </c>
      <c r="F15" s="18">
        <f>IF(E15&gt;=[1]Datos!$D$14,([1]Datos!$D$14*[1]Datos!$C$14),IF(E15&lt;=[1]Datos!$D$14,(E15*[1]Datos!$C$14)))</f>
        <v>1435</v>
      </c>
      <c r="G15" s="18">
        <f>IF(E15&gt;=[1]Datos!$D$15,([1]Datos!$D$15*[1]Datos!$C$15),IF(E15&lt;=[1]Datos!$D$15,(E15*[1]Datos!$C$15)))</f>
        <v>1520</v>
      </c>
      <c r="H15" s="17">
        <f>1715.46*2</f>
        <v>3430.92</v>
      </c>
      <c r="I15" s="17">
        <f>+E15-(F15+G15+H15)</f>
        <v>43614.080000000002</v>
      </c>
      <c r="J15" s="17">
        <v>15.6</v>
      </c>
      <c r="K15" s="17"/>
      <c r="L15" s="17">
        <v>25</v>
      </c>
      <c r="M15" s="29">
        <v>1323.76</v>
      </c>
      <c r="N15" s="17">
        <f>+H15+L15</f>
        <v>3455.92</v>
      </c>
      <c r="O15" s="17">
        <f t="shared" si="3"/>
        <v>6426.52</v>
      </c>
      <c r="P15" s="17">
        <f t="shared" si="1"/>
        <v>43573.479999999996</v>
      </c>
    </row>
    <row r="16" spans="1:18" s="23" customFormat="1" ht="20.25" customHeight="1">
      <c r="A16" s="14">
        <v>11</v>
      </c>
      <c r="B16" s="15" t="s">
        <v>28</v>
      </c>
      <c r="C16" s="15" t="s">
        <v>30</v>
      </c>
      <c r="D16" s="28" t="s">
        <v>20</v>
      </c>
      <c r="E16" s="24">
        <v>45000</v>
      </c>
      <c r="F16" s="18">
        <f>IF(E16&gt;=[1]Datos!$D$14,([1]Datos!$D$14*[1]Datos!$C$14),IF(E16&lt;=[1]Datos!$D$14,(E16*[1]Datos!$C$14)))</f>
        <v>1291.5</v>
      </c>
      <c r="G16" s="18">
        <f>IF(E16&gt;=[1]Datos!$D$15,([1]Datos!$D$15*[1]Datos!$C$15),IF(E16&lt;=[1]Datos!$D$15,(E16*[1]Datos!$C$15)))</f>
        <v>1368</v>
      </c>
      <c r="H16" s="30"/>
      <c r="I16" s="17">
        <f t="shared" si="2"/>
        <v>42340.5</v>
      </c>
      <c r="J16" s="17">
        <v>1148.33</v>
      </c>
      <c r="K16" s="31"/>
      <c r="L16" s="25">
        <v>25</v>
      </c>
      <c r="M16" s="25"/>
      <c r="N16" s="17">
        <v>25</v>
      </c>
      <c r="O16" s="17">
        <f t="shared" si="3"/>
        <v>3832.83</v>
      </c>
      <c r="P16" s="17">
        <f t="shared" si="1"/>
        <v>41167.17</v>
      </c>
    </row>
    <row r="17" spans="1:16" s="23" customFormat="1" ht="20.25" customHeight="1">
      <c r="A17" s="14">
        <v>12</v>
      </c>
      <c r="B17" s="15" t="s">
        <v>31</v>
      </c>
      <c r="C17" s="15" t="s">
        <v>32</v>
      </c>
      <c r="D17" s="16" t="s">
        <v>20</v>
      </c>
      <c r="E17" s="17">
        <v>48000</v>
      </c>
      <c r="F17" s="18">
        <f>IF(E17&gt;=[1]Datos!$D$14,([1]Datos!$D$14*[1]Datos!$C$14),IF(E17&lt;=[1]Datos!$D$14,(E17*[1]Datos!$C$14)))</f>
        <v>1377.6</v>
      </c>
      <c r="G17" s="18">
        <v>1459.2</v>
      </c>
      <c r="H17" s="17"/>
      <c r="I17" s="17">
        <f t="shared" si="2"/>
        <v>45163.199999999997</v>
      </c>
      <c r="J17" s="17">
        <v>1571.73</v>
      </c>
      <c r="K17" s="17"/>
      <c r="L17" s="17">
        <v>25</v>
      </c>
      <c r="M17" s="17"/>
      <c r="N17" s="17">
        <v>25</v>
      </c>
      <c r="O17" s="17">
        <f t="shared" si="3"/>
        <v>4433.5300000000007</v>
      </c>
      <c r="P17" s="32">
        <f t="shared" si="1"/>
        <v>43566.47</v>
      </c>
    </row>
    <row r="18" spans="1:16" s="23" customFormat="1" ht="20.25" customHeight="1">
      <c r="A18" s="14">
        <v>13</v>
      </c>
      <c r="B18" s="15" t="s">
        <v>33</v>
      </c>
      <c r="C18" s="15" t="s">
        <v>34</v>
      </c>
      <c r="D18" s="20" t="s">
        <v>22</v>
      </c>
      <c r="E18" s="21">
        <v>86000</v>
      </c>
      <c r="F18" s="18">
        <v>2468.1999999999998</v>
      </c>
      <c r="G18" s="18">
        <v>2614.4</v>
      </c>
      <c r="H18" s="17"/>
      <c r="I18" s="17">
        <f t="shared" si="2"/>
        <v>80917.399999999994</v>
      </c>
      <c r="J18" s="17">
        <v>8812.2199999999993</v>
      </c>
      <c r="K18" s="17"/>
      <c r="L18" s="17">
        <v>25</v>
      </c>
      <c r="M18" s="17"/>
      <c r="N18" s="17">
        <v>25</v>
      </c>
      <c r="O18" s="17">
        <f t="shared" si="3"/>
        <v>13919.82</v>
      </c>
      <c r="P18" s="32">
        <f t="shared" si="1"/>
        <v>72080.179999999993</v>
      </c>
    </row>
    <row r="19" spans="1:16" s="23" customFormat="1" ht="20.25" customHeight="1">
      <c r="A19" s="14">
        <v>14</v>
      </c>
      <c r="B19" s="33" t="s">
        <v>33</v>
      </c>
      <c r="C19" s="33" t="s">
        <v>34</v>
      </c>
      <c r="D19" s="20" t="s">
        <v>20</v>
      </c>
      <c r="E19" s="21">
        <v>55000</v>
      </c>
      <c r="F19" s="18">
        <v>1578.5</v>
      </c>
      <c r="G19" s="18">
        <v>1672</v>
      </c>
      <c r="H19" s="17"/>
      <c r="I19" s="17">
        <f t="shared" si="2"/>
        <v>51749.5</v>
      </c>
      <c r="J19" s="17">
        <v>2559.6799999999998</v>
      </c>
      <c r="K19" s="17"/>
      <c r="L19" s="17">
        <v>25</v>
      </c>
      <c r="M19" s="17"/>
      <c r="N19" s="17">
        <v>25</v>
      </c>
      <c r="O19" s="17">
        <f t="shared" si="3"/>
        <v>5835.18</v>
      </c>
      <c r="P19" s="32">
        <f t="shared" si="1"/>
        <v>49164.82</v>
      </c>
    </row>
    <row r="20" spans="1:16" s="23" customFormat="1" ht="20.25" customHeight="1">
      <c r="A20" s="14">
        <v>15</v>
      </c>
      <c r="B20" s="15" t="s">
        <v>35</v>
      </c>
      <c r="C20" s="15" t="s">
        <v>36</v>
      </c>
      <c r="D20" s="22" t="s">
        <v>22</v>
      </c>
      <c r="E20" s="25">
        <v>25000</v>
      </c>
      <c r="F20" s="18">
        <f>IF(E20&gt;=[1]Datos!$D$14,([1]Datos!$D$14*[1]Datos!$C$14),IF(E20&lt;=[1]Datos!$D$14,(E20*[1]Datos!$C$14)))</f>
        <v>717.5</v>
      </c>
      <c r="G20" s="18">
        <f>IF(E20&gt;=[1]Datos!$D$15,([1]Datos!$D$15*[1]Datos!$C$15),IF(E20&lt;=[1]Datos!$D$15,(E20*[1]Datos!$C$15)))</f>
        <v>760</v>
      </c>
      <c r="H20" s="21"/>
      <c r="I20" s="17">
        <f t="shared" si="2"/>
        <v>23522.5</v>
      </c>
      <c r="J20" s="17">
        <v>0</v>
      </c>
      <c r="K20" s="21"/>
      <c r="L20" s="21">
        <v>25</v>
      </c>
      <c r="M20" s="21"/>
      <c r="N20" s="17">
        <f>+H20+K20+L20</f>
        <v>25</v>
      </c>
      <c r="O20" s="17">
        <f t="shared" si="3"/>
        <v>1502.5</v>
      </c>
      <c r="P20" s="17">
        <f t="shared" si="1"/>
        <v>23497.5</v>
      </c>
    </row>
    <row r="21" spans="1:16" s="23" customFormat="1" ht="19.5" customHeight="1">
      <c r="A21" s="14">
        <v>16</v>
      </c>
      <c r="B21" s="15" t="s">
        <v>35</v>
      </c>
      <c r="C21" s="15" t="s">
        <v>37</v>
      </c>
      <c r="D21" s="28" t="s">
        <v>22</v>
      </c>
      <c r="E21" s="17">
        <v>20000</v>
      </c>
      <c r="F21" s="25">
        <v>574</v>
      </c>
      <c r="G21" s="25">
        <v>608</v>
      </c>
      <c r="H21" s="24"/>
      <c r="I21" s="17">
        <f>+E21-(F21+G21+H21)</f>
        <v>18818</v>
      </c>
      <c r="J21" s="17">
        <v>0</v>
      </c>
      <c r="K21" s="24"/>
      <c r="L21" s="24">
        <v>25</v>
      </c>
      <c r="M21" s="24"/>
      <c r="N21" s="17">
        <f>+K21+L21</f>
        <v>25</v>
      </c>
      <c r="O21" s="17">
        <f t="shared" si="3"/>
        <v>1207</v>
      </c>
      <c r="P21" s="17">
        <f t="shared" si="1"/>
        <v>18793</v>
      </c>
    </row>
    <row r="22" spans="1:16" s="23" customFormat="1" ht="20.25" customHeight="1">
      <c r="A22" s="14">
        <v>17</v>
      </c>
      <c r="B22" s="15" t="s">
        <v>38</v>
      </c>
      <c r="C22" s="15" t="s">
        <v>39</v>
      </c>
      <c r="D22" s="28" t="s">
        <v>22</v>
      </c>
      <c r="E22" s="24">
        <v>35000</v>
      </c>
      <c r="F22" s="18">
        <v>1004.5</v>
      </c>
      <c r="G22" s="18">
        <v>1064</v>
      </c>
      <c r="H22" s="30"/>
      <c r="I22" s="17">
        <f t="shared" si="2"/>
        <v>32931.5</v>
      </c>
      <c r="J22" s="17">
        <v>0</v>
      </c>
      <c r="K22" s="31"/>
      <c r="L22" s="25">
        <v>25</v>
      </c>
      <c r="M22" s="25"/>
      <c r="N22" s="17">
        <f>+L22</f>
        <v>25</v>
      </c>
      <c r="O22" s="17">
        <f t="shared" si="3"/>
        <v>2093.5</v>
      </c>
      <c r="P22" s="17">
        <f t="shared" si="1"/>
        <v>32906.5</v>
      </c>
    </row>
    <row r="23" spans="1:16" s="23" customFormat="1" ht="20.25" customHeight="1">
      <c r="A23" s="14">
        <v>18</v>
      </c>
      <c r="B23" s="15" t="s">
        <v>38</v>
      </c>
      <c r="C23" s="15" t="s">
        <v>39</v>
      </c>
      <c r="D23" s="20" t="s">
        <v>20</v>
      </c>
      <c r="E23" s="24">
        <v>35000</v>
      </c>
      <c r="F23" s="18">
        <v>1004.5</v>
      </c>
      <c r="G23" s="18">
        <v>1064</v>
      </c>
      <c r="H23" s="30"/>
      <c r="I23" s="17">
        <f t="shared" si="2"/>
        <v>32931.5</v>
      </c>
      <c r="J23" s="17">
        <v>0</v>
      </c>
      <c r="K23" s="31"/>
      <c r="L23" s="25">
        <v>25</v>
      </c>
      <c r="M23" s="25"/>
      <c r="N23" s="17">
        <f>+L23</f>
        <v>25</v>
      </c>
      <c r="O23" s="17">
        <f t="shared" si="3"/>
        <v>2093.5</v>
      </c>
      <c r="P23" s="17">
        <f t="shared" si="1"/>
        <v>32906.5</v>
      </c>
    </row>
    <row r="24" spans="1:16" s="23" customFormat="1" ht="20.25" customHeight="1">
      <c r="A24" s="14">
        <v>19</v>
      </c>
      <c r="B24" s="15" t="s">
        <v>38</v>
      </c>
      <c r="C24" s="15" t="s">
        <v>39</v>
      </c>
      <c r="D24" s="20" t="s">
        <v>20</v>
      </c>
      <c r="E24" s="24">
        <v>35000</v>
      </c>
      <c r="F24" s="18">
        <v>1004.5</v>
      </c>
      <c r="G24" s="18">
        <v>1064</v>
      </c>
      <c r="H24" s="30"/>
      <c r="I24" s="17">
        <f t="shared" si="2"/>
        <v>32931.5</v>
      </c>
      <c r="J24" s="17">
        <v>0</v>
      </c>
      <c r="K24" s="31">
        <v>1478.15</v>
      </c>
      <c r="L24" s="25">
        <v>25</v>
      </c>
      <c r="M24" s="25"/>
      <c r="N24" s="17">
        <f>+K24+L24</f>
        <v>1503.15</v>
      </c>
      <c r="O24" s="17">
        <f t="shared" si="3"/>
        <v>3571.65</v>
      </c>
      <c r="P24" s="17">
        <f t="shared" si="1"/>
        <v>31428.35</v>
      </c>
    </row>
    <row r="25" spans="1:16" s="23" customFormat="1" ht="20.25" customHeight="1">
      <c r="A25" s="14">
        <v>20</v>
      </c>
      <c r="B25" s="15" t="s">
        <v>38</v>
      </c>
      <c r="C25" s="15" t="s">
        <v>40</v>
      </c>
      <c r="D25" s="28" t="s">
        <v>22</v>
      </c>
      <c r="E25" s="24">
        <v>35000</v>
      </c>
      <c r="F25" s="18">
        <v>1004.5</v>
      </c>
      <c r="G25" s="18">
        <v>1064</v>
      </c>
      <c r="H25" s="30"/>
      <c r="I25" s="17">
        <f t="shared" si="2"/>
        <v>32931.5</v>
      </c>
      <c r="J25" s="17">
        <v>0</v>
      </c>
      <c r="K25" s="31"/>
      <c r="L25" s="25">
        <v>25</v>
      </c>
      <c r="M25" s="25"/>
      <c r="N25" s="17">
        <f>+L25</f>
        <v>25</v>
      </c>
      <c r="O25" s="17">
        <f t="shared" si="3"/>
        <v>2093.5</v>
      </c>
      <c r="P25" s="17">
        <f t="shared" si="1"/>
        <v>32906.5</v>
      </c>
    </row>
    <row r="26" spans="1:16" s="23" customFormat="1" ht="20.25" customHeight="1">
      <c r="A26" s="14">
        <v>21</v>
      </c>
      <c r="B26" s="15" t="s">
        <v>38</v>
      </c>
      <c r="C26" s="15" t="s">
        <v>41</v>
      </c>
      <c r="D26" s="28" t="s">
        <v>22</v>
      </c>
      <c r="E26" s="21">
        <v>25000</v>
      </c>
      <c r="F26" s="18">
        <f>IF(E26&gt;=[1]Datos!$D$14,([1]Datos!$D$14*[1]Datos!$C$14),IF(E26&lt;=[1]Datos!$D$14,(E26*[1]Datos!$C$14)))</f>
        <v>717.5</v>
      </c>
      <c r="G26" s="18">
        <f>IF(E26&gt;=[1]Datos!$D$15,([1]Datos!$D$15*[1]Datos!$C$15),IF(E26&lt;=[1]Datos!$D$15,(E26*[1]Datos!$C$15)))</f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>
        <v>25</v>
      </c>
      <c r="O26" s="17">
        <f t="shared" si="3"/>
        <v>1502.5</v>
      </c>
      <c r="P26" s="17">
        <f t="shared" si="1"/>
        <v>23497.5</v>
      </c>
    </row>
    <row r="27" spans="1:16" s="23" customFormat="1" ht="20.25" customHeight="1">
      <c r="A27" s="14">
        <v>22</v>
      </c>
      <c r="B27" s="15" t="s">
        <v>38</v>
      </c>
      <c r="C27" s="15" t="s">
        <v>41</v>
      </c>
      <c r="D27" s="28" t="s">
        <v>22</v>
      </c>
      <c r="E27" s="21">
        <v>25000</v>
      </c>
      <c r="F27" s="18">
        <f>IF(E27&gt;=[1]Datos!$D$14,([1]Datos!$D$14*[1]Datos!$C$14),IF(E27&lt;=[1]Datos!$D$14,(E27*[1]Datos!$C$14)))</f>
        <v>717.5</v>
      </c>
      <c r="G27" s="18">
        <f>IF(E27&gt;=[1]Datos!$D$15,([1]Datos!$D$15*[1]Datos!$C$15),IF(E27&lt;=[1]Datos!$D$15,(E27*[1]Datos!$C$15)))</f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>
        <f>+H27+K27+L27</f>
        <v>25</v>
      </c>
      <c r="O27" s="17">
        <f t="shared" si="3"/>
        <v>1502.5</v>
      </c>
      <c r="P27" s="17">
        <f t="shared" si="1"/>
        <v>23497.5</v>
      </c>
    </row>
    <row r="28" spans="1:16" s="23" customFormat="1" ht="20.25" customHeight="1">
      <c r="A28" s="14">
        <v>23</v>
      </c>
      <c r="B28" s="15" t="s">
        <v>38</v>
      </c>
      <c r="C28" s="15" t="s">
        <v>41</v>
      </c>
      <c r="D28" s="28" t="s">
        <v>22</v>
      </c>
      <c r="E28" s="21">
        <v>25000</v>
      </c>
      <c r="F28" s="18">
        <f>IF(E28&gt;=[1]Datos!$D$14,([1]Datos!$D$14*[1]Datos!$C$14),IF(E28&lt;=[1]Datos!$D$14,(E28*[1]Datos!$C$14)))</f>
        <v>717.5</v>
      </c>
      <c r="G28" s="18">
        <f>IF(E28&gt;=[1]Datos!$D$15,([1]Datos!$D$15*[1]Datos!$C$15),IF(E28&lt;=[1]Datos!$D$15,(E28*[1]Datos!$C$15)))</f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>
        <f>+H28+K28+L28</f>
        <v>25</v>
      </c>
      <c r="O28" s="17">
        <f t="shared" si="3"/>
        <v>1502.5</v>
      </c>
      <c r="P28" s="17">
        <f t="shared" si="1"/>
        <v>23497.5</v>
      </c>
    </row>
    <row r="29" spans="1:16" s="23" customFormat="1" ht="20.25" customHeight="1">
      <c r="A29" s="14">
        <v>24</v>
      </c>
      <c r="B29" s="15" t="s">
        <v>38</v>
      </c>
      <c r="C29" s="15" t="s">
        <v>42</v>
      </c>
      <c r="D29" s="28" t="s">
        <v>22</v>
      </c>
      <c r="E29" s="21">
        <v>25000</v>
      </c>
      <c r="F29" s="18">
        <v>717.5</v>
      </c>
      <c r="G29" s="18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>
        <f t="shared" ref="N29:N34" si="5">+L29</f>
        <v>25</v>
      </c>
      <c r="O29" s="17">
        <f t="shared" si="3"/>
        <v>1502.5</v>
      </c>
      <c r="P29" s="17">
        <f t="shared" si="1"/>
        <v>23497.5</v>
      </c>
    </row>
    <row r="30" spans="1:16" s="23" customFormat="1" ht="20.25" customHeight="1">
      <c r="A30" s="14">
        <v>25</v>
      </c>
      <c r="B30" s="15" t="s">
        <v>38</v>
      </c>
      <c r="C30" s="15" t="s">
        <v>42</v>
      </c>
      <c r="D30" s="28" t="s">
        <v>22</v>
      </c>
      <c r="E30" s="21">
        <v>25000</v>
      </c>
      <c r="F30" s="18">
        <v>717.5</v>
      </c>
      <c r="G30" s="18">
        <v>760</v>
      </c>
      <c r="H30" s="17"/>
      <c r="I30" s="17">
        <f t="shared" si="2"/>
        <v>23522.5</v>
      </c>
      <c r="J30" s="17">
        <v>0</v>
      </c>
      <c r="K30" s="17"/>
      <c r="L30" s="17">
        <v>25</v>
      </c>
      <c r="M30" s="17"/>
      <c r="N30" s="17">
        <f t="shared" si="5"/>
        <v>25</v>
      </c>
      <c r="O30" s="17">
        <f t="shared" si="3"/>
        <v>1502.5</v>
      </c>
      <c r="P30" s="17">
        <f t="shared" si="1"/>
        <v>23497.5</v>
      </c>
    </row>
    <row r="31" spans="1:16" s="23" customFormat="1" ht="20.25" customHeight="1">
      <c r="A31" s="14">
        <v>26</v>
      </c>
      <c r="B31" s="15" t="s">
        <v>38</v>
      </c>
      <c r="C31" s="15" t="s">
        <v>42</v>
      </c>
      <c r="D31" s="28" t="s">
        <v>22</v>
      </c>
      <c r="E31" s="21">
        <v>25000</v>
      </c>
      <c r="F31" s="18">
        <v>717.5</v>
      </c>
      <c r="G31" s="18">
        <v>760</v>
      </c>
      <c r="H31" s="17"/>
      <c r="I31" s="17">
        <f t="shared" si="2"/>
        <v>23522.5</v>
      </c>
      <c r="J31" s="17">
        <v>0</v>
      </c>
      <c r="K31" s="17"/>
      <c r="L31" s="17">
        <v>25</v>
      </c>
      <c r="M31" s="17"/>
      <c r="N31" s="17">
        <f t="shared" si="5"/>
        <v>25</v>
      </c>
      <c r="O31" s="17">
        <f t="shared" si="3"/>
        <v>1502.5</v>
      </c>
      <c r="P31" s="17">
        <f t="shared" si="1"/>
        <v>23497.5</v>
      </c>
    </row>
    <row r="32" spans="1:16" s="23" customFormat="1" ht="20.25" customHeight="1">
      <c r="A32" s="14">
        <v>27</v>
      </c>
      <c r="B32" s="15" t="s">
        <v>38</v>
      </c>
      <c r="C32" s="15" t="s">
        <v>42</v>
      </c>
      <c r="D32" s="28" t="s">
        <v>22</v>
      </c>
      <c r="E32" s="21">
        <v>25000</v>
      </c>
      <c r="F32" s="18">
        <v>717.5</v>
      </c>
      <c r="G32" s="18">
        <v>760</v>
      </c>
      <c r="H32" s="17"/>
      <c r="I32" s="17">
        <f t="shared" si="2"/>
        <v>23522.5</v>
      </c>
      <c r="K32" s="17"/>
      <c r="L32" s="17">
        <v>25</v>
      </c>
      <c r="M32" s="17"/>
      <c r="N32" s="17">
        <f t="shared" si="5"/>
        <v>25</v>
      </c>
      <c r="O32" s="17">
        <f t="shared" si="3"/>
        <v>1502.5</v>
      </c>
      <c r="P32" s="17">
        <f t="shared" si="1"/>
        <v>23497.5</v>
      </c>
    </row>
    <row r="33" spans="1:18" s="23" customFormat="1" ht="20.25" customHeight="1">
      <c r="A33" s="14">
        <v>28</v>
      </c>
      <c r="B33" s="15" t="s">
        <v>38</v>
      </c>
      <c r="C33" s="15" t="s">
        <v>42</v>
      </c>
      <c r="D33" s="28" t="s">
        <v>22</v>
      </c>
      <c r="E33" s="21">
        <v>25000</v>
      </c>
      <c r="F33" s="18">
        <v>717.5</v>
      </c>
      <c r="G33" s="18">
        <v>760</v>
      </c>
      <c r="H33" s="17"/>
      <c r="I33" s="17">
        <f t="shared" si="2"/>
        <v>23522.5</v>
      </c>
      <c r="J33" s="17">
        <v>0</v>
      </c>
      <c r="K33" s="17"/>
      <c r="L33" s="17">
        <v>25</v>
      </c>
      <c r="M33" s="17"/>
      <c r="N33" s="17">
        <f t="shared" si="5"/>
        <v>25</v>
      </c>
      <c r="O33" s="17">
        <f t="shared" si="3"/>
        <v>1502.5</v>
      </c>
      <c r="P33" s="17">
        <f t="shared" si="1"/>
        <v>23497.5</v>
      </c>
    </row>
    <row r="34" spans="1:18" s="23" customFormat="1" ht="20.25" customHeight="1">
      <c r="A34" s="14">
        <v>29</v>
      </c>
      <c r="B34" s="15" t="s">
        <v>38</v>
      </c>
      <c r="C34" s="15" t="s">
        <v>42</v>
      </c>
      <c r="D34" s="28" t="s">
        <v>22</v>
      </c>
      <c r="E34" s="21">
        <v>25000</v>
      </c>
      <c r="F34" s="18">
        <v>717.5</v>
      </c>
      <c r="G34" s="18">
        <v>760</v>
      </c>
      <c r="H34" s="17"/>
      <c r="I34" s="17">
        <f t="shared" si="2"/>
        <v>23522.5</v>
      </c>
      <c r="J34" s="17">
        <v>0</v>
      </c>
      <c r="K34" s="17"/>
      <c r="L34" s="17">
        <v>25</v>
      </c>
      <c r="M34" s="17"/>
      <c r="N34" s="17">
        <f t="shared" si="5"/>
        <v>25</v>
      </c>
      <c r="O34" s="17">
        <f t="shared" si="3"/>
        <v>1502.5</v>
      </c>
      <c r="P34" s="17">
        <f t="shared" si="1"/>
        <v>23497.5</v>
      </c>
    </row>
    <row r="35" spans="1:18" s="23" customFormat="1" ht="20.25" customHeight="1">
      <c r="A35" s="14">
        <v>30</v>
      </c>
      <c r="B35" s="15" t="s">
        <v>38</v>
      </c>
      <c r="C35" s="15" t="s">
        <v>42</v>
      </c>
      <c r="D35" s="28" t="s">
        <v>20</v>
      </c>
      <c r="E35" s="17">
        <v>30000</v>
      </c>
      <c r="F35" s="25">
        <f>IF(E35&gt;=[1]Datos!$D$14,([1]Datos!$D$14*[1]Datos!$C$14),IF(E35&lt;=[1]Datos!$D$14,(E35*[1]Datos!$C$14)))</f>
        <v>861</v>
      </c>
      <c r="G35" s="25">
        <f>IF(E35&gt;=[1]Datos!$D$15,([1]Datos!$D$15*[1]Datos!$C$15),IF(E35&lt;=[1]Datos!$D$15,(E35*[1]Datos!$C$15)))</f>
        <v>912</v>
      </c>
      <c r="H35" s="17">
        <f>1715.46*2</f>
        <v>3430.92</v>
      </c>
      <c r="I35" s="17">
        <f t="shared" si="2"/>
        <v>24796.080000000002</v>
      </c>
      <c r="J35" s="17">
        <v>0</v>
      </c>
      <c r="K35" s="25"/>
      <c r="L35" s="25">
        <v>25</v>
      </c>
      <c r="M35" s="25"/>
      <c r="N35" s="17">
        <f>+H35+L35</f>
        <v>3455.92</v>
      </c>
      <c r="O35" s="17">
        <f t="shared" si="3"/>
        <v>5228.92</v>
      </c>
      <c r="P35" s="17">
        <f t="shared" si="1"/>
        <v>24771.08</v>
      </c>
    </row>
    <row r="36" spans="1:18" s="23" customFormat="1" ht="20.25" customHeight="1">
      <c r="A36" s="14">
        <v>31</v>
      </c>
      <c r="B36" s="15" t="s">
        <v>38</v>
      </c>
      <c r="C36" s="15" t="s">
        <v>42</v>
      </c>
      <c r="D36" s="28" t="s">
        <v>20</v>
      </c>
      <c r="E36" s="17">
        <v>35000</v>
      </c>
      <c r="F36" s="25">
        <f>IF(E36&gt;=[1]Datos!$D$14,([1]Datos!$D$14*[1]Datos!$C$14),IF(E36&lt;=[1]Datos!$D$14,(E36*[1]Datos!$C$14)))</f>
        <v>1004.5</v>
      </c>
      <c r="G36" s="25">
        <f>IF(E36&gt;=[1]Datos!$D$15,([1]Datos!$D$15*[1]Datos!$C$15),IF(E36&lt;=[1]Datos!$D$15,(E36*[1]Datos!$C$15)))</f>
        <v>1064</v>
      </c>
      <c r="H36" s="24"/>
      <c r="I36" s="17">
        <f t="shared" si="2"/>
        <v>32931.5</v>
      </c>
      <c r="J36" s="17">
        <v>0</v>
      </c>
      <c r="K36" s="24"/>
      <c r="L36" s="24">
        <v>25</v>
      </c>
      <c r="M36" s="24"/>
      <c r="N36" s="17">
        <f>+H36+K36+L36</f>
        <v>25</v>
      </c>
      <c r="O36" s="17">
        <f t="shared" si="3"/>
        <v>2093.5</v>
      </c>
      <c r="P36" s="17">
        <f t="shared" si="1"/>
        <v>32906.5</v>
      </c>
    </row>
    <row r="37" spans="1:18" s="23" customFormat="1" ht="20.25" customHeight="1">
      <c r="A37" s="14">
        <v>32</v>
      </c>
      <c r="B37" s="15" t="s">
        <v>38</v>
      </c>
      <c r="C37" s="15" t="s">
        <v>42</v>
      </c>
      <c r="D37" s="28" t="s">
        <v>20</v>
      </c>
      <c r="E37" s="17">
        <v>25000</v>
      </c>
      <c r="F37" s="25">
        <f>IF(E37&gt;=[1]Datos!$D$14,([1]Datos!$D$14*[1]Datos!$C$14),IF(E37&lt;=[1]Datos!$D$14,(E37*[1]Datos!$C$14)))</f>
        <v>717.5</v>
      </c>
      <c r="G37" s="25">
        <f>IF(E37&gt;=[1]Datos!$D$15,([1]Datos!$D$15*[1]Datos!$C$15),IF(E37&lt;=[1]Datos!$D$15,(E37*[1]Datos!$C$15)))</f>
        <v>760</v>
      </c>
      <c r="H37" s="25"/>
      <c r="I37" s="17">
        <f>+E37-(F37+G37+H37)</f>
        <v>23522.5</v>
      </c>
      <c r="J37" s="17">
        <v>0</v>
      </c>
      <c r="K37" s="25"/>
      <c r="L37" s="25">
        <v>25</v>
      </c>
      <c r="M37" s="25"/>
      <c r="N37" s="17">
        <f>+H37+K37+L37</f>
        <v>25</v>
      </c>
      <c r="O37" s="17">
        <f t="shared" si="3"/>
        <v>1502.5</v>
      </c>
      <c r="P37" s="17">
        <f t="shared" si="1"/>
        <v>23497.5</v>
      </c>
    </row>
    <row r="38" spans="1:18" s="23" customFormat="1" ht="20.25" customHeight="1">
      <c r="A38" s="14">
        <v>33</v>
      </c>
      <c r="B38" s="15" t="s">
        <v>38</v>
      </c>
      <c r="C38" s="15" t="s">
        <v>42</v>
      </c>
      <c r="D38" s="28" t="s">
        <v>20</v>
      </c>
      <c r="E38" s="17">
        <v>25000</v>
      </c>
      <c r="F38" s="25">
        <f>IF(E38&gt;=[1]Datos!$D$14,([1]Datos!$D$14*[1]Datos!$C$14),IF(E38&lt;=[1]Datos!$D$14,(E38*[1]Datos!$C$14)))</f>
        <v>717.5</v>
      </c>
      <c r="G38" s="25">
        <f>IF(E38&gt;=[1]Datos!$D$15,([1]Datos!$D$15*[1]Datos!$C$15),IF(E38&lt;=[1]Datos!$D$15,(E38*[1]Datos!$C$15)))</f>
        <v>760</v>
      </c>
      <c r="H38" s="24"/>
      <c r="I38" s="17">
        <f>+E38-(F38+G38+H38)</f>
        <v>23522.5</v>
      </c>
      <c r="J38" s="17">
        <v>0</v>
      </c>
      <c r="K38" s="24"/>
      <c r="L38" s="24">
        <v>25</v>
      </c>
      <c r="M38" s="25"/>
      <c r="N38" s="17">
        <f>+K38+L38</f>
        <v>25</v>
      </c>
      <c r="O38" s="17">
        <f t="shared" si="3"/>
        <v>1502.5</v>
      </c>
      <c r="P38" s="17">
        <f t="shared" si="1"/>
        <v>23497.5</v>
      </c>
    </row>
    <row r="39" spans="1:18" s="23" customFormat="1" ht="20.25" customHeight="1">
      <c r="A39" s="14">
        <v>34</v>
      </c>
      <c r="B39" s="33" t="s">
        <v>43</v>
      </c>
      <c r="C39" s="15" t="s">
        <v>44</v>
      </c>
      <c r="D39" s="16" t="s">
        <v>22</v>
      </c>
      <c r="E39" s="25">
        <v>71000</v>
      </c>
      <c r="F39" s="25">
        <v>2037.7</v>
      </c>
      <c r="G39" s="25">
        <v>2158.4</v>
      </c>
      <c r="H39" s="17">
        <v>1715.46</v>
      </c>
      <c r="I39" s="17">
        <f t="shared" ref="I39:I41" si="6">+E39-(F39+G39+H39)</f>
        <v>65088.44</v>
      </c>
      <c r="J39" s="17">
        <v>5213.5600000000004</v>
      </c>
      <c r="K39" s="25"/>
      <c r="L39" s="25">
        <v>25</v>
      </c>
      <c r="M39" s="25"/>
      <c r="N39" s="17">
        <f>+H39+L39</f>
        <v>1740.46</v>
      </c>
      <c r="O39" s="17">
        <f t="shared" si="3"/>
        <v>11150.119999999999</v>
      </c>
      <c r="P39" s="21">
        <f t="shared" si="1"/>
        <v>59849.880000000005</v>
      </c>
    </row>
    <row r="40" spans="1:18" s="23" customFormat="1" ht="20.25" customHeight="1">
      <c r="A40" s="14">
        <v>35</v>
      </c>
      <c r="B40" s="33" t="s">
        <v>43</v>
      </c>
      <c r="C40" s="15" t="s">
        <v>45</v>
      </c>
      <c r="D40" s="16" t="s">
        <v>22</v>
      </c>
      <c r="E40" s="17">
        <v>60000</v>
      </c>
      <c r="F40" s="18">
        <v>1722</v>
      </c>
      <c r="G40" s="18">
        <v>1824</v>
      </c>
      <c r="H40" s="17"/>
      <c r="I40" s="17">
        <f t="shared" si="6"/>
        <v>56454</v>
      </c>
      <c r="J40" s="17">
        <v>3486.6756666666702</v>
      </c>
      <c r="K40" s="17"/>
      <c r="L40" s="17">
        <v>25</v>
      </c>
      <c r="M40" s="17"/>
      <c r="N40" s="17">
        <v>25</v>
      </c>
      <c r="O40" s="17">
        <f t="shared" si="3"/>
        <v>7057.6756666666697</v>
      </c>
      <c r="P40" s="17">
        <f t="shared" si="1"/>
        <v>52942.32433333333</v>
      </c>
    </row>
    <row r="41" spans="1:18" s="23" customFormat="1" ht="20.25" customHeight="1">
      <c r="A41" s="14">
        <v>36</v>
      </c>
      <c r="B41" s="33" t="s">
        <v>43</v>
      </c>
      <c r="C41" s="15" t="s">
        <v>46</v>
      </c>
      <c r="D41" s="16" t="s">
        <v>22</v>
      </c>
      <c r="E41" s="17">
        <v>55000</v>
      </c>
      <c r="F41" s="18">
        <f>IF(E41&gt;=[1]Datos!$D$14,([1]Datos!$D$14*[1]Datos!$C$14),IF(E41&lt;=[1]Datos!$D$14,(E41*[1]Datos!$C$14)))</f>
        <v>1578.5</v>
      </c>
      <c r="G41" s="18">
        <f>IF(E41&gt;=[1]Datos!$D$15,([1]Datos!$D$15*[1]Datos!$C$15),IF(E41&lt;=[1]Datos!$D$15,(E41*[1]Datos!$C$15)))</f>
        <v>1672</v>
      </c>
      <c r="H41" s="17"/>
      <c r="I41" s="17">
        <f t="shared" si="6"/>
        <v>51749.5</v>
      </c>
      <c r="J41" s="17">
        <v>2559.6799999999998</v>
      </c>
      <c r="K41" s="17"/>
      <c r="L41" s="17">
        <v>25</v>
      </c>
      <c r="M41" s="34"/>
      <c r="N41" s="17">
        <v>25</v>
      </c>
      <c r="O41" s="17">
        <f t="shared" si="3"/>
        <v>5835.18</v>
      </c>
      <c r="P41" s="17">
        <f t="shared" si="1"/>
        <v>49164.82</v>
      </c>
      <c r="R41" s="35"/>
    </row>
    <row r="42" spans="1:18" s="23" customFormat="1" ht="20.25" customHeight="1">
      <c r="A42" s="14">
        <v>37</v>
      </c>
      <c r="B42" s="15" t="s">
        <v>47</v>
      </c>
      <c r="C42" s="15" t="s">
        <v>48</v>
      </c>
      <c r="D42" s="22" t="s">
        <v>20</v>
      </c>
      <c r="E42" s="25">
        <v>100000</v>
      </c>
      <c r="F42" s="25">
        <v>2870</v>
      </c>
      <c r="G42" s="25">
        <v>3040</v>
      </c>
      <c r="H42" s="17">
        <v>1715.46</v>
      </c>
      <c r="I42" s="17">
        <f>+E42-(F42+G42+H42)</f>
        <v>92374.54</v>
      </c>
      <c r="J42" s="17">
        <v>11676.5</v>
      </c>
      <c r="K42" s="25"/>
      <c r="L42" s="25">
        <v>25</v>
      </c>
      <c r="M42" s="25"/>
      <c r="N42" s="17">
        <f>+H42+L42</f>
        <v>1740.46</v>
      </c>
      <c r="O42" s="17">
        <f t="shared" si="3"/>
        <v>19326.96</v>
      </c>
      <c r="P42" s="17">
        <f t="shared" si="1"/>
        <v>80673.040000000008</v>
      </c>
    </row>
    <row r="43" spans="1:18" s="23" customFormat="1" ht="20.25" customHeight="1">
      <c r="A43" s="14">
        <v>38</v>
      </c>
      <c r="B43" s="15" t="s">
        <v>47</v>
      </c>
      <c r="C43" s="15" t="s">
        <v>49</v>
      </c>
      <c r="D43" s="28" t="s">
        <v>22</v>
      </c>
      <c r="E43" s="25">
        <v>71000</v>
      </c>
      <c r="F43" s="25">
        <v>2037.7</v>
      </c>
      <c r="G43" s="25">
        <v>2158.4</v>
      </c>
      <c r="H43" s="30"/>
      <c r="I43" s="17">
        <f t="shared" ref="I43:I47" si="7">+E43-(F43+G43+H43)</f>
        <v>66803.899999999994</v>
      </c>
      <c r="J43" s="17">
        <v>5556.66</v>
      </c>
      <c r="K43" s="31"/>
      <c r="L43" s="25">
        <v>25</v>
      </c>
      <c r="M43" s="25"/>
      <c r="N43" s="17">
        <v>25</v>
      </c>
      <c r="O43" s="17">
        <f t="shared" si="3"/>
        <v>9777.76</v>
      </c>
      <c r="P43" s="17">
        <f t="shared" si="1"/>
        <v>61222.239999999998</v>
      </c>
    </row>
    <row r="44" spans="1:18" s="23" customFormat="1" ht="19.5" customHeight="1">
      <c r="A44" s="14">
        <v>39</v>
      </c>
      <c r="B44" s="15" t="s">
        <v>47</v>
      </c>
      <c r="C44" s="15" t="s">
        <v>50</v>
      </c>
      <c r="D44" s="22" t="s">
        <v>20</v>
      </c>
      <c r="E44" s="25">
        <v>71000</v>
      </c>
      <c r="F44" s="25">
        <v>2037.7</v>
      </c>
      <c r="G44" s="25">
        <v>2158.4</v>
      </c>
      <c r="H44" s="25"/>
      <c r="I44" s="17">
        <f t="shared" si="7"/>
        <v>66803.899999999994</v>
      </c>
      <c r="J44" s="17">
        <v>5556.66</v>
      </c>
      <c r="K44" s="25"/>
      <c r="L44" s="25">
        <v>25</v>
      </c>
      <c r="M44" s="17"/>
      <c r="N44" s="17">
        <f>+K44+L44</f>
        <v>25</v>
      </c>
      <c r="O44" s="17">
        <f t="shared" si="3"/>
        <v>9777.76</v>
      </c>
      <c r="P44" s="21">
        <f t="shared" si="1"/>
        <v>61222.239999999998</v>
      </c>
    </row>
    <row r="45" spans="1:18" s="23" customFormat="1" ht="20.25" customHeight="1">
      <c r="A45" s="14">
        <v>40</v>
      </c>
      <c r="B45" s="15" t="s">
        <v>47</v>
      </c>
      <c r="C45" s="15" t="s">
        <v>50</v>
      </c>
      <c r="D45" s="22" t="s">
        <v>22</v>
      </c>
      <c r="E45" s="25">
        <v>71000</v>
      </c>
      <c r="F45" s="25">
        <v>2037.7</v>
      </c>
      <c r="G45" s="25">
        <v>2158.4</v>
      </c>
      <c r="H45" s="25"/>
      <c r="I45" s="17">
        <f t="shared" si="7"/>
        <v>66803.899999999994</v>
      </c>
      <c r="J45" s="17">
        <v>5556.66</v>
      </c>
      <c r="K45" s="25"/>
      <c r="L45" s="25">
        <v>25</v>
      </c>
      <c r="M45" s="17"/>
      <c r="N45" s="17">
        <f>+K45+L45</f>
        <v>25</v>
      </c>
      <c r="O45" s="17">
        <f t="shared" si="3"/>
        <v>9777.76</v>
      </c>
      <c r="P45" s="21">
        <f t="shared" si="1"/>
        <v>61222.239999999998</v>
      </c>
    </row>
    <row r="46" spans="1:18" s="23" customFormat="1" ht="20.25" customHeight="1">
      <c r="A46" s="14">
        <v>41</v>
      </c>
      <c r="B46" s="15" t="s">
        <v>47</v>
      </c>
      <c r="C46" s="15" t="s">
        <v>50</v>
      </c>
      <c r="D46" s="22" t="s">
        <v>20</v>
      </c>
      <c r="E46" s="25">
        <v>71000</v>
      </c>
      <c r="F46" s="25">
        <v>2037.7</v>
      </c>
      <c r="G46" s="25">
        <v>2158.4</v>
      </c>
      <c r="H46" s="25"/>
      <c r="I46" s="17">
        <f t="shared" si="7"/>
        <v>66803.899999999994</v>
      </c>
      <c r="J46" s="17">
        <v>5556.66</v>
      </c>
      <c r="K46" s="25"/>
      <c r="L46" s="25">
        <v>25</v>
      </c>
      <c r="M46" s="17"/>
      <c r="N46" s="17">
        <f>+K46+L46</f>
        <v>25</v>
      </c>
      <c r="O46" s="17">
        <f t="shared" si="3"/>
        <v>9777.76</v>
      </c>
      <c r="P46" s="21">
        <f t="shared" si="1"/>
        <v>61222.239999999998</v>
      </c>
    </row>
    <row r="47" spans="1:18" s="23" customFormat="1" ht="20.25" customHeight="1">
      <c r="A47" s="14">
        <v>42</v>
      </c>
      <c r="B47" s="15" t="s">
        <v>47</v>
      </c>
      <c r="C47" s="15" t="s">
        <v>51</v>
      </c>
      <c r="D47" s="28" t="s">
        <v>20</v>
      </c>
      <c r="E47" s="25">
        <v>48000</v>
      </c>
      <c r="F47" s="18">
        <f>IF(E47&gt;=[1]Datos!$D$14,([1]Datos!$D$14*[1]Datos!$C$14),IF(E47&lt;=[1]Datos!$D$14,(E47*[1]Datos!$C$14)))</f>
        <v>1377.6</v>
      </c>
      <c r="G47" s="18">
        <f>IF(E47&gt;=[1]Datos!$D$15,([1]Datos!$D$15*[1]Datos!$C$15),IF(E47&lt;=[1]Datos!$D$15,(E47*[1]Datos!$C$15)))</f>
        <v>1459.2</v>
      </c>
      <c r="H47" s="30"/>
      <c r="I47" s="17">
        <f t="shared" si="7"/>
        <v>45163.199999999997</v>
      </c>
      <c r="J47" s="17">
        <v>0</v>
      </c>
      <c r="K47" s="31"/>
      <c r="L47" s="25">
        <v>25</v>
      </c>
      <c r="M47" s="17">
        <v>1571.73</v>
      </c>
      <c r="N47" s="17">
        <v>25</v>
      </c>
      <c r="O47" s="17">
        <f t="shared" si="3"/>
        <v>2861.8</v>
      </c>
      <c r="P47" s="17">
        <f t="shared" si="1"/>
        <v>45138.2</v>
      </c>
    </row>
    <row r="48" spans="1:18" s="23" customFormat="1" ht="20.25" customHeight="1">
      <c r="A48" s="14">
        <v>43</v>
      </c>
      <c r="B48" s="15" t="s">
        <v>52</v>
      </c>
      <c r="C48" s="15" t="s">
        <v>53</v>
      </c>
      <c r="D48" s="22" t="s">
        <v>22</v>
      </c>
      <c r="E48" s="25">
        <v>115000</v>
      </c>
      <c r="F48" s="25">
        <f>IF(E48&gt;=[1]Datos!$D$14,([1]Datos!$D$14*[1]Datos!$C$14),IF(E48&lt;=[1]Datos!$D$14,(E48*[1]Datos!$C$14)))</f>
        <v>3300.5</v>
      </c>
      <c r="G48" s="25">
        <f>IF(E48&gt;=[1]Datos!$D$15,([1]Datos!$D$15*[1]Datos!$C$15),IF(E48&lt;=[1]Datos!$D$15,(E48*[1]Datos!$C$15)))</f>
        <v>3496</v>
      </c>
      <c r="H48" s="30"/>
      <c r="I48" s="17">
        <f>+E48-(F48+G48+H48)</f>
        <v>108203.5</v>
      </c>
      <c r="J48" s="17">
        <f>IF(I48&lt;=[1]Datos!$G$7,"0",IF(I48&lt;=[1]Datos!$G$8,(I48-[1]Datos!$F$8)*[1]Datos!$I$6,IF(I48&lt;=[1]Datos!$G$9,[1]Datos!$I$8+(I48-[1]Datos!$F$9)*[1]Datos!$J$6,IF(I48&gt;=[1]Datos!$F$10,([1]Datos!$I$8+[1]Datos!$J$8)+(I48-[1]Datos!$F$10)*[1]Datos!$K$6))))</f>
        <v>15633.735666666667</v>
      </c>
      <c r="K48" s="24"/>
      <c r="L48" s="25">
        <v>25</v>
      </c>
      <c r="M48" s="25"/>
      <c r="N48" s="17">
        <f>+H48+K48+L48</f>
        <v>25</v>
      </c>
      <c r="O48" s="17">
        <f t="shared" si="3"/>
        <v>22455.235666666667</v>
      </c>
      <c r="P48" s="17">
        <f t="shared" si="1"/>
        <v>92544.764333333325</v>
      </c>
    </row>
    <row r="49" spans="1:16" s="23" customFormat="1" ht="20.25" customHeight="1">
      <c r="A49" s="14">
        <v>44</v>
      </c>
      <c r="B49" s="15" t="s">
        <v>52</v>
      </c>
      <c r="C49" s="15" t="s">
        <v>54</v>
      </c>
      <c r="D49" s="22" t="s">
        <v>22</v>
      </c>
      <c r="E49" s="25">
        <v>71000</v>
      </c>
      <c r="F49" s="25">
        <v>2037.7</v>
      </c>
      <c r="G49" s="25">
        <v>2158.4</v>
      </c>
      <c r="H49" s="17">
        <v>1715.46</v>
      </c>
      <c r="I49" s="17">
        <f t="shared" ref="I49:I50" si="8">+E49-(F49+G49+H49)</f>
        <v>65088.44</v>
      </c>
      <c r="J49" s="17">
        <v>5213.5600000000004</v>
      </c>
      <c r="K49" s="25"/>
      <c r="L49" s="25">
        <v>25</v>
      </c>
      <c r="M49" s="25"/>
      <c r="N49" s="17">
        <f>+H49+L49</f>
        <v>1740.46</v>
      </c>
      <c r="O49" s="17">
        <f t="shared" si="3"/>
        <v>11150.119999999999</v>
      </c>
      <c r="P49" s="17">
        <f t="shared" si="1"/>
        <v>59849.880000000005</v>
      </c>
    </row>
    <row r="50" spans="1:16" s="23" customFormat="1" ht="20.25" customHeight="1">
      <c r="A50" s="14">
        <v>45</v>
      </c>
      <c r="B50" s="15" t="s">
        <v>55</v>
      </c>
      <c r="C50" s="15" t="s">
        <v>56</v>
      </c>
      <c r="D50" s="22" t="s">
        <v>20</v>
      </c>
      <c r="E50" s="21">
        <v>100000</v>
      </c>
      <c r="F50" s="25">
        <f>IF(E50&gt;=[1]Datos!$D$14,([1]Datos!$D$14*[1]Datos!$C$14),IF(E50&lt;=[1]Datos!$D$14,(E50*[1]Datos!$C$14)))</f>
        <v>2870</v>
      </c>
      <c r="G50" s="25">
        <f>IF(E50&gt;=[1]Datos!$D$15,([1]Datos!$D$15*[1]Datos!$C$15),IF(E50&lt;=[1]Datos!$D$15,(E50*[1]Datos!$C$15)))</f>
        <v>3040</v>
      </c>
      <c r="H50" s="17"/>
      <c r="I50" s="17">
        <f t="shared" si="8"/>
        <v>94090</v>
      </c>
      <c r="J50" s="17">
        <v>12105.37</v>
      </c>
      <c r="K50" s="36"/>
      <c r="L50" s="25">
        <v>25</v>
      </c>
      <c r="M50" s="17"/>
      <c r="N50" s="17">
        <f>+K50+L50</f>
        <v>25</v>
      </c>
      <c r="O50" s="17">
        <f t="shared" si="3"/>
        <v>18040.370000000003</v>
      </c>
      <c r="P50" s="17">
        <f t="shared" si="1"/>
        <v>81959.63</v>
      </c>
    </row>
    <row r="51" spans="1:16" s="23" customFormat="1" ht="20.25" customHeight="1" thickBot="1">
      <c r="A51" s="14">
        <v>46</v>
      </c>
      <c r="B51" s="15" t="s">
        <v>57</v>
      </c>
      <c r="C51" s="15" t="s">
        <v>58</v>
      </c>
      <c r="D51" s="22" t="s">
        <v>20</v>
      </c>
      <c r="E51" s="25">
        <v>71000</v>
      </c>
      <c r="F51" s="25">
        <v>2037.7</v>
      </c>
      <c r="G51" s="25">
        <v>2158.4</v>
      </c>
      <c r="H51" s="25"/>
      <c r="I51" s="17">
        <f>+E51-(F51+G51+H51)</f>
        <v>66803.899999999994</v>
      </c>
      <c r="J51" s="17">
        <v>5556.66</v>
      </c>
      <c r="K51" s="25"/>
      <c r="L51" s="25">
        <v>25</v>
      </c>
      <c r="M51" s="25"/>
      <c r="N51" s="17">
        <f>+K51+L51</f>
        <v>25</v>
      </c>
      <c r="O51" s="17">
        <f t="shared" si="3"/>
        <v>9777.76</v>
      </c>
      <c r="P51" s="17">
        <f t="shared" si="1"/>
        <v>61222.239999999998</v>
      </c>
    </row>
    <row r="52" spans="1:16" s="23" customFormat="1" ht="20.25" customHeight="1" thickBot="1">
      <c r="A52" s="37" t="s">
        <v>59</v>
      </c>
      <c r="B52" s="38"/>
      <c r="C52" s="39"/>
      <c r="D52" s="40"/>
      <c r="E52" s="41">
        <f t="shared" ref="E52:I52" si="9">SUM(E6:E51)</f>
        <v>2889500</v>
      </c>
      <c r="F52" s="42">
        <f t="shared" si="9"/>
        <v>82928.649999999994</v>
      </c>
      <c r="G52" s="43">
        <f t="shared" si="9"/>
        <v>84862.719999999972</v>
      </c>
      <c r="H52" s="42">
        <f t="shared" si="9"/>
        <v>13723.679999999997</v>
      </c>
      <c r="I52" s="43">
        <f t="shared" si="9"/>
        <v>2707984.9499999997</v>
      </c>
      <c r="J52" s="42">
        <f>SUM(J6:J51)</f>
        <v>256699.81133333335</v>
      </c>
      <c r="K52" s="42">
        <f>SUM(K10:K51)</f>
        <v>1478.15</v>
      </c>
      <c r="L52" s="42">
        <f>SUM(L6:L51)</f>
        <v>1150</v>
      </c>
      <c r="M52" s="42">
        <f>SUM(M6:M51)</f>
        <v>5455.17</v>
      </c>
      <c r="N52" s="42">
        <f>SUM(N6:N51)</f>
        <v>16351.829999999998</v>
      </c>
      <c r="O52" s="42">
        <f>SUM(O6:O51)</f>
        <v>440843.01133333333</v>
      </c>
      <c r="P52" s="42">
        <f>SUM(P6:P51)</f>
        <v>2448656.9886666676</v>
      </c>
    </row>
    <row r="53" spans="1:16" s="23" customFormat="1" ht="20.25" customHeight="1">
      <c r="A53" s="44"/>
      <c r="B53" s="44"/>
      <c r="C53" s="44"/>
      <c r="D53" s="44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1:16" s="23" customFormat="1" ht="20.25" customHeight="1">
      <c r="A54" s="44"/>
      <c r="B54" s="44"/>
      <c r="C54" s="44"/>
      <c r="D54" s="44"/>
      <c r="E54" s="45"/>
      <c r="F54" s="46"/>
      <c r="G54" s="46"/>
      <c r="H54" s="46"/>
      <c r="I54" s="46"/>
      <c r="K54" s="46"/>
      <c r="L54" s="46"/>
      <c r="M54" s="46"/>
      <c r="N54" s="46"/>
      <c r="O54" s="46"/>
      <c r="P54" s="46"/>
    </row>
    <row r="55" spans="1:16" s="23" customFormat="1" ht="18.75">
      <c r="A55" s="44"/>
      <c r="B55" s="44"/>
      <c r="C55" s="44"/>
      <c r="D55" s="44"/>
      <c r="E55" s="45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16" s="23" customFormat="1" ht="18.75">
      <c r="A56" s="44"/>
      <c r="B56" s="44"/>
      <c r="C56" s="44"/>
      <c r="D56" s="44"/>
      <c r="E56" s="45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s="23" customFormat="1" ht="18.75">
      <c r="A57" s="44"/>
      <c r="B57" s="44"/>
      <c r="C57" s="44"/>
      <c r="D57" s="44"/>
      <c r="E57" s="45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16" s="23" customFormat="1" ht="18.75">
      <c r="A58" s="44"/>
      <c r="B58" s="44"/>
      <c r="C58" s="44"/>
      <c r="D58" s="44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6" s="23" customFormat="1" ht="18.75">
      <c r="A59" s="44"/>
      <c r="B59" s="44"/>
      <c r="C59" s="44"/>
      <c r="D59" s="44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s="23" customFormat="1" ht="18.75">
      <c r="A60" s="44"/>
      <c r="B60" s="44"/>
      <c r="C60" s="44"/>
      <c r="D60" s="44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s="23" customFormat="1" ht="14.25" customHeight="1">
      <c r="A61" s="47"/>
      <c r="B61" s="47"/>
      <c r="C61" s="27" t="s">
        <v>60</v>
      </c>
      <c r="D61" s="27"/>
      <c r="E61" s="48"/>
      <c r="F61" s="27"/>
      <c r="G61" s="27"/>
      <c r="H61" s="27"/>
      <c r="I61" s="27"/>
      <c r="J61" s="49"/>
      <c r="K61" s="27"/>
      <c r="L61" s="27"/>
      <c r="M61" s="27"/>
      <c r="N61" s="27"/>
      <c r="O61" s="27"/>
      <c r="P61" s="50"/>
    </row>
    <row r="62" spans="1:16" s="23" customFormat="1" ht="18.75">
      <c r="A62" s="47"/>
      <c r="B62" s="47"/>
      <c r="C62" s="27"/>
      <c r="D62" s="27"/>
      <c r="E62" s="48"/>
      <c r="F62" s="27"/>
      <c r="G62" s="27"/>
      <c r="H62" s="27"/>
      <c r="I62" s="27"/>
      <c r="J62" s="49"/>
      <c r="K62" s="27"/>
      <c r="L62" s="27"/>
      <c r="M62" s="27"/>
      <c r="N62" s="27"/>
      <c r="O62" s="27"/>
      <c r="P62" s="50"/>
    </row>
    <row r="64" spans="1:16">
      <c r="O64" s="2"/>
    </row>
    <row r="65" spans="3:15">
      <c r="O65" s="2"/>
    </row>
    <row r="66" spans="3:15">
      <c r="C66" s="53"/>
      <c r="E66" s="3"/>
      <c r="G66" s="54"/>
      <c r="H66" s="2"/>
      <c r="I66" s="2"/>
      <c r="L66" s="54"/>
      <c r="M66" s="54"/>
      <c r="N66" s="2"/>
    </row>
    <row r="67" spans="3:15">
      <c r="E67" s="3"/>
    </row>
    <row r="68" spans="3:15">
      <c r="E68" s="3"/>
    </row>
    <row r="69" spans="3:15">
      <c r="C69" s="2"/>
      <c r="D69" s="2"/>
    </row>
    <row r="72" spans="3:15">
      <c r="F72" s="55"/>
    </row>
    <row r="73" spans="3:15">
      <c r="F73" s="55"/>
    </row>
    <row r="74" spans="3:15">
      <c r="C74" s="2"/>
      <c r="D74" s="2"/>
    </row>
    <row r="79" spans="3:15">
      <c r="C79" s="56"/>
      <c r="D79" s="56"/>
      <c r="E79" s="57"/>
    </row>
    <row r="86" spans="3:5">
      <c r="E86" s="58"/>
    </row>
    <row r="88" spans="3:5">
      <c r="C88" s="59"/>
      <c r="D88" s="59"/>
      <c r="E88" s="60"/>
    </row>
    <row r="89" spans="3:5">
      <c r="C89" s="59"/>
      <c r="D89" s="59"/>
      <c r="E89" s="60"/>
    </row>
  </sheetData>
  <mergeCells count="3">
    <mergeCell ref="A2:P2"/>
    <mergeCell ref="A3:P3"/>
    <mergeCell ref="A52:C52"/>
  </mergeCells>
  <printOptions horizontalCentered="1"/>
  <pageMargins left="0.70866141732283505" right="0.70866141732283505" top="0.74803149606299202" bottom="0.74803149606299202" header="0.31496062992126" footer="0.31496062992126"/>
  <pageSetup paperSize="5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H35" sqref="H35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2024-06-17T13:53:23Z</dcterms:modified>
</cp:coreProperties>
</file>