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4\OAI\NOMINAS\MAYO\"/>
    </mc:Choice>
  </mc:AlternateContent>
  <xr:revisionPtr revIDLastSave="0" documentId="13_ncr:1_{AFE492DC-028A-4617-BF64-23A5B8AA0B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emporales" sheetId="2" r:id="rId1"/>
    <sheet name="Sheet1" sheetId="1" r:id="rId2"/>
  </sheets>
  <externalReferences>
    <externalReference r:id="rId3"/>
  </externalReferences>
  <definedNames>
    <definedName name="_xlnm._FilterDatabase" localSheetId="0" hidden="1">Temporales!$A$7:$R$70</definedName>
    <definedName name="_xlnm.Print_Area" localSheetId="0">Temporales!$A$1:$R$85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69" i="2" l="1"/>
  <c r="N69" i="2"/>
  <c r="M69" i="2"/>
  <c r="L69" i="2"/>
  <c r="G69" i="2"/>
  <c r="O68" i="2"/>
  <c r="I68" i="2"/>
  <c r="H68" i="2"/>
  <c r="Q68" i="2" s="1"/>
  <c r="R68" i="2" s="1"/>
  <c r="O67" i="2"/>
  <c r="Q67" i="2" s="1"/>
  <c r="R67" i="2" s="1"/>
  <c r="K67" i="2"/>
  <c r="O66" i="2"/>
  <c r="I66" i="2"/>
  <c r="K66" i="2" s="1"/>
  <c r="H66" i="2"/>
  <c r="Q66" i="2" s="1"/>
  <c r="R66" i="2" s="1"/>
  <c r="O65" i="2"/>
  <c r="Q65" i="2" s="1"/>
  <c r="R65" i="2" s="1"/>
  <c r="K65" i="2"/>
  <c r="O64" i="2"/>
  <c r="Q64" i="2" s="1"/>
  <c r="R64" i="2" s="1"/>
  <c r="K64" i="2"/>
  <c r="O63" i="2"/>
  <c r="Q63" i="2" s="1"/>
  <c r="R63" i="2" s="1"/>
  <c r="K63" i="2"/>
  <c r="O62" i="2"/>
  <c r="Q62" i="2" s="1"/>
  <c r="R62" i="2" s="1"/>
  <c r="K62" i="2"/>
  <c r="O61" i="2"/>
  <c r="H61" i="2"/>
  <c r="Q61" i="2" s="1"/>
  <c r="R61" i="2" s="1"/>
  <c r="Q60" i="2"/>
  <c r="R60" i="2" s="1"/>
  <c r="O60" i="2"/>
  <c r="K60" i="2"/>
  <c r="Q59" i="2"/>
  <c r="R59" i="2" s="1"/>
  <c r="O59" i="2"/>
  <c r="K59" i="2"/>
  <c r="Q58" i="2"/>
  <c r="R58" i="2" s="1"/>
  <c r="O58" i="2"/>
  <c r="K58" i="2"/>
  <c r="Q57" i="2"/>
  <c r="R57" i="2" s="1"/>
  <c r="O57" i="2"/>
  <c r="K57" i="2"/>
  <c r="Q56" i="2"/>
  <c r="R56" i="2" s="1"/>
  <c r="O56" i="2"/>
  <c r="K56" i="2"/>
  <c r="Q55" i="2"/>
  <c r="R55" i="2" s="1"/>
  <c r="O55" i="2"/>
  <c r="K55" i="2"/>
  <c r="Q54" i="2"/>
  <c r="R54" i="2" s="1"/>
  <c r="O54" i="2"/>
  <c r="K54" i="2"/>
  <c r="Q53" i="2"/>
  <c r="R53" i="2" s="1"/>
  <c r="O53" i="2"/>
  <c r="K53" i="2"/>
  <c r="Q52" i="2"/>
  <c r="R52" i="2" s="1"/>
  <c r="O52" i="2"/>
  <c r="K52" i="2"/>
  <c r="Q51" i="2"/>
  <c r="R51" i="2" s="1"/>
  <c r="O51" i="2"/>
  <c r="K51" i="2"/>
  <c r="Q50" i="2"/>
  <c r="R50" i="2" s="1"/>
  <c r="O50" i="2"/>
  <c r="K50" i="2"/>
  <c r="Q49" i="2"/>
  <c r="R49" i="2" s="1"/>
  <c r="O49" i="2"/>
  <c r="K49" i="2"/>
  <c r="Q48" i="2"/>
  <c r="R48" i="2" s="1"/>
  <c r="O48" i="2"/>
  <c r="K48" i="2"/>
  <c r="Q47" i="2"/>
  <c r="R47" i="2" s="1"/>
  <c r="O47" i="2"/>
  <c r="K47" i="2"/>
  <c r="Q46" i="2"/>
  <c r="R46" i="2" s="1"/>
  <c r="O46" i="2"/>
  <c r="K46" i="2"/>
  <c r="Q45" i="2"/>
  <c r="R45" i="2" s="1"/>
  <c r="O45" i="2"/>
  <c r="K45" i="2"/>
  <c r="Q44" i="2"/>
  <c r="R44" i="2" s="1"/>
  <c r="O44" i="2"/>
  <c r="K44" i="2"/>
  <c r="O43" i="2"/>
  <c r="I43" i="2"/>
  <c r="H43" i="2"/>
  <c r="K43" i="2" s="1"/>
  <c r="Q42" i="2"/>
  <c r="R42" i="2" s="1"/>
  <c r="O42" i="2"/>
  <c r="K42" i="2"/>
  <c r="Q41" i="2"/>
  <c r="R41" i="2" s="1"/>
  <c r="O41" i="2"/>
  <c r="K41" i="2"/>
  <c r="H41" i="2"/>
  <c r="O40" i="2"/>
  <c r="I40" i="2"/>
  <c r="H40" i="2"/>
  <c r="Q40" i="2" s="1"/>
  <c r="R40" i="2" s="1"/>
  <c r="O39" i="2"/>
  <c r="Q39" i="2" s="1"/>
  <c r="R39" i="2" s="1"/>
  <c r="K39" i="2"/>
  <c r="O38" i="2"/>
  <c r="Q38" i="2" s="1"/>
  <c r="R38" i="2" s="1"/>
  <c r="K38" i="2"/>
  <c r="O37" i="2"/>
  <c r="Q37" i="2" s="1"/>
  <c r="R37" i="2" s="1"/>
  <c r="K37" i="2"/>
  <c r="O36" i="2"/>
  <c r="Q36" i="2" s="1"/>
  <c r="R36" i="2" s="1"/>
  <c r="K36" i="2"/>
  <c r="J35" i="2"/>
  <c r="J69" i="2" s="1"/>
  <c r="Q34" i="2"/>
  <c r="R34" i="2" s="1"/>
  <c r="O34" i="2"/>
  <c r="K34" i="2"/>
  <c r="Q33" i="2"/>
  <c r="R33" i="2" s="1"/>
  <c r="O33" i="2"/>
  <c r="K33" i="2"/>
  <c r="Q32" i="2"/>
  <c r="R32" i="2" s="1"/>
  <c r="O32" i="2"/>
  <c r="K32" i="2"/>
  <c r="H32" i="2"/>
  <c r="O31" i="2"/>
  <c r="Q31" i="2" s="1"/>
  <c r="R31" i="2" s="1"/>
  <c r="K31" i="2"/>
  <c r="O30" i="2"/>
  <c r="I30" i="2"/>
  <c r="H30" i="2"/>
  <c r="Q30" i="2" s="1"/>
  <c r="R30" i="2" s="1"/>
  <c r="O29" i="2"/>
  <c r="I29" i="2"/>
  <c r="K29" i="2" s="1"/>
  <c r="H29" i="2"/>
  <c r="Q29" i="2" s="1"/>
  <c r="R29" i="2" s="1"/>
  <c r="O28" i="2"/>
  <c r="Q28" i="2" s="1"/>
  <c r="R28" i="2" s="1"/>
  <c r="K28" i="2"/>
  <c r="O27" i="2"/>
  <c r="I27" i="2"/>
  <c r="H27" i="2"/>
  <c r="Q27" i="2" s="1"/>
  <c r="R27" i="2" s="1"/>
  <c r="O26" i="2"/>
  <c r="I26" i="2"/>
  <c r="K26" i="2" s="1"/>
  <c r="H26" i="2"/>
  <c r="Q26" i="2" s="1"/>
  <c r="R26" i="2" s="1"/>
  <c r="O25" i="2"/>
  <c r="H25" i="2"/>
  <c r="Q25" i="2" s="1"/>
  <c r="R25" i="2" s="1"/>
  <c r="O24" i="2"/>
  <c r="I24" i="2"/>
  <c r="H24" i="2"/>
  <c r="K24" i="2" s="1"/>
  <c r="Q23" i="2"/>
  <c r="R23" i="2" s="1"/>
  <c r="O23" i="2"/>
  <c r="K23" i="2"/>
  <c r="Q22" i="2"/>
  <c r="R22" i="2" s="1"/>
  <c r="O22" i="2"/>
  <c r="K22" i="2"/>
  <c r="O21" i="2"/>
  <c r="K21" i="2"/>
  <c r="I21" i="2"/>
  <c r="H21" i="2"/>
  <c r="Q21" i="2" s="1"/>
  <c r="R21" i="2" s="1"/>
  <c r="Q20" i="2"/>
  <c r="R20" i="2" s="1"/>
  <c r="O20" i="2"/>
  <c r="K20" i="2"/>
  <c r="Q19" i="2"/>
  <c r="R19" i="2" s="1"/>
  <c r="O19" i="2"/>
  <c r="K19" i="2"/>
  <c r="Q18" i="2"/>
  <c r="R18" i="2" s="1"/>
  <c r="O18" i="2"/>
  <c r="K18" i="2"/>
  <c r="Q17" i="2"/>
  <c r="R17" i="2" s="1"/>
  <c r="O17" i="2"/>
  <c r="K17" i="2"/>
  <c r="O16" i="2"/>
  <c r="I16" i="2"/>
  <c r="H16" i="2"/>
  <c r="Q16" i="2" s="1"/>
  <c r="R16" i="2" s="1"/>
  <c r="Q15" i="2"/>
  <c r="R15" i="2" s="1"/>
  <c r="O15" i="2"/>
  <c r="K15" i="2"/>
  <c r="H15" i="2"/>
  <c r="O14" i="2"/>
  <c r="Q14" i="2" s="1"/>
  <c r="R14" i="2" s="1"/>
  <c r="K14" i="2"/>
  <c r="O13" i="2"/>
  <c r="Q13" i="2" s="1"/>
  <c r="R13" i="2" s="1"/>
  <c r="K13" i="2"/>
  <c r="O12" i="2"/>
  <c r="I12" i="2"/>
  <c r="H12" i="2"/>
  <c r="Q12" i="2" s="1"/>
  <c r="R12" i="2" s="1"/>
  <c r="O11" i="2"/>
  <c r="I11" i="2"/>
  <c r="I69" i="2" s="1"/>
  <c r="H11" i="2"/>
  <c r="Q11" i="2" s="1"/>
  <c r="R11" i="2" s="1"/>
  <c r="O10" i="2"/>
  <c r="H10" i="2"/>
  <c r="Q10" i="2" s="1"/>
  <c r="R10" i="2" s="1"/>
  <c r="Q9" i="2"/>
  <c r="R9" i="2" s="1"/>
  <c r="O9" i="2"/>
  <c r="K9" i="2"/>
  <c r="Q8" i="2"/>
  <c r="O8" i="2"/>
  <c r="K8" i="2"/>
  <c r="Q43" i="2" l="1"/>
  <c r="R43" i="2" s="1"/>
  <c r="K16" i="2"/>
  <c r="O35" i="2"/>
  <c r="Q35" i="2" s="1"/>
  <c r="R35" i="2" s="1"/>
  <c r="K10" i="2"/>
  <c r="K12" i="2"/>
  <c r="K25" i="2"/>
  <c r="K27" i="2"/>
  <c r="K30" i="2"/>
  <c r="K69" i="2" s="1"/>
  <c r="K40" i="2"/>
  <c r="K61" i="2"/>
  <c r="K68" i="2"/>
  <c r="H69" i="2"/>
  <c r="Q24" i="2"/>
  <c r="R24" i="2" s="1"/>
  <c r="R8" i="2"/>
  <c r="K11" i="2"/>
  <c r="K35" i="2"/>
  <c r="Q69" i="2" l="1"/>
  <c r="R69" i="2"/>
  <c r="O69" i="2"/>
</calcChain>
</file>

<file path=xl/sharedStrings.xml><?xml version="1.0" encoding="utf-8"?>
<sst xmlns="http://schemas.openxmlformats.org/spreadsheetml/2006/main" count="222" uniqueCount="98">
  <si>
    <t>Unidad de Análisis Financiero</t>
  </si>
  <si>
    <t>Nómina Empleados Temporales Mayo 2024</t>
  </si>
  <si>
    <t>No.</t>
  </si>
  <si>
    <t>Departamento</t>
  </si>
  <si>
    <t>Cargos</t>
  </si>
  <si>
    <t>Desde</t>
  </si>
  <si>
    <t>Hasta</t>
  </si>
  <si>
    <t>Sexo</t>
  </si>
  <si>
    <t xml:space="preserve">Sueldo Bruto </t>
  </si>
  <si>
    <t>AFP</t>
  </si>
  <si>
    <t>SFS</t>
  </si>
  <si>
    <t xml:space="preserve">Dependiente Adicional </t>
  </si>
  <si>
    <t>Salario Neto para Calculo del ISR</t>
  </si>
  <si>
    <t>ISR</t>
  </si>
  <si>
    <t>Seguro Complementario</t>
  </si>
  <si>
    <t xml:space="preserve">Otros Descuentos </t>
  </si>
  <si>
    <t>Total Otros Descuentos</t>
  </si>
  <si>
    <t>Crédito fiscal</t>
  </si>
  <si>
    <t>Total Descuentos</t>
  </si>
  <si>
    <t>Salario a Pagar</t>
  </si>
  <si>
    <t>Dpto. de Coordinación del Despacho</t>
  </si>
  <si>
    <t>Enc. Dpto. de Coordinación del Despacho</t>
  </si>
  <si>
    <t>17/07/2023</t>
  </si>
  <si>
    <t>17/01/2024</t>
  </si>
  <si>
    <t>F</t>
  </si>
  <si>
    <t>Div. Cumplimiento Normativo y Legislación Nacional</t>
  </si>
  <si>
    <t>Enc. Div. Cumplimiento Normativo y Leslislación Nacional</t>
  </si>
  <si>
    <t>Dirección Jurídica</t>
  </si>
  <si>
    <t xml:space="preserve">Directora Jurídica </t>
  </si>
  <si>
    <t>Coordinador Jurídico</t>
  </si>
  <si>
    <t>Analista Legal</t>
  </si>
  <si>
    <t>M</t>
  </si>
  <si>
    <t xml:space="preserve">Dirección de Planificación y Desarrollo </t>
  </si>
  <si>
    <t>Director de Planificación y Desarrollo</t>
  </si>
  <si>
    <t>Coordinadora de Planificación</t>
  </si>
  <si>
    <t>División Desarrollo Institucional y Calidad en la Gestión</t>
  </si>
  <si>
    <t>Enc. Div. Desarrollo Institucional y Calidad en la Gestión</t>
  </si>
  <si>
    <t>Analista de Calidad en la Gestión</t>
  </si>
  <si>
    <t xml:space="preserve">Dirección de Recursos Humanos </t>
  </si>
  <si>
    <t>Directora de Recursos Humanos</t>
  </si>
  <si>
    <t>Coordinadora de Recursos Humanos</t>
  </si>
  <si>
    <t>Analista de Recursos Humanos</t>
  </si>
  <si>
    <t>15/10/2023</t>
  </si>
  <si>
    <t>15/04/2024</t>
  </si>
  <si>
    <t>Oficina de Acceso a la Información</t>
  </si>
  <si>
    <t>Enc. Oficina de Acceso a la Información</t>
  </si>
  <si>
    <t>Dirección Administrativa y Financiera</t>
  </si>
  <si>
    <t>Director Administrativo y Financiero</t>
  </si>
  <si>
    <t xml:space="preserve">Dirección Administrativa y Financiera </t>
  </si>
  <si>
    <t>Coordinadora de Presupuesto</t>
  </si>
  <si>
    <t>División de Correspondencia</t>
  </si>
  <si>
    <t>Encargada División Correspondencia</t>
  </si>
  <si>
    <t>Técnico Archivista</t>
  </si>
  <si>
    <t xml:space="preserve">División de Servicios Generales </t>
  </si>
  <si>
    <t>Enc. División de Servicios Generales</t>
  </si>
  <si>
    <t>División de Compras y Contrataciones</t>
  </si>
  <si>
    <t>Analista de Compras y Contrataciones</t>
  </si>
  <si>
    <t xml:space="preserve">División Compras y Contrataciones </t>
  </si>
  <si>
    <t>Dirección de Tecnología de la Inf. y Comunicación</t>
  </si>
  <si>
    <t>Director de Tecnología de la Información y Comunicación</t>
  </si>
  <si>
    <t>19/12/2022</t>
  </si>
  <si>
    <t>19/06/2023</t>
  </si>
  <si>
    <t>División de Seguridad y Monitoreo TIC</t>
  </si>
  <si>
    <t>Enc. de la División de Seguridad y Monitoreo TIC</t>
  </si>
  <si>
    <t>Administrador de Seguridad</t>
  </si>
  <si>
    <t>Administrador de Seguridad Tecnológica</t>
  </si>
  <si>
    <t>14/03/2022</t>
  </si>
  <si>
    <t>14/09/2022</t>
  </si>
  <si>
    <t>Web Master</t>
  </si>
  <si>
    <t>Soporte Técnico Informático</t>
  </si>
  <si>
    <t>Soporte de Ayuda</t>
  </si>
  <si>
    <t>Dirección de Análisis</t>
  </si>
  <si>
    <t xml:space="preserve">Director de Análisis </t>
  </si>
  <si>
    <t>Dpto. de Análisis Operativo</t>
  </si>
  <si>
    <t>Encargado Dpto. de Análisis Operativo</t>
  </si>
  <si>
    <t>Departamento de Análisis operativo</t>
  </si>
  <si>
    <t>Coordinadora de Análisis Operativo</t>
  </si>
  <si>
    <t>Analista Operativo I</t>
  </si>
  <si>
    <t>07/08/223</t>
  </si>
  <si>
    <t>Técnico de Análisis Operativo</t>
  </si>
  <si>
    <t>Departamento de Análisis Estratégico</t>
  </si>
  <si>
    <t>Especialista de Análisis Estrátegico</t>
  </si>
  <si>
    <t>20/03/2023</t>
  </si>
  <si>
    <t>20/09/2023</t>
  </si>
  <si>
    <t>Analista Estratégico I</t>
  </si>
  <si>
    <t>16/09/2022</t>
  </si>
  <si>
    <t>16/03/2023</t>
  </si>
  <si>
    <t>División de Calidad e Integración de Datos</t>
  </si>
  <si>
    <t>Enc. División de Calidad e Integración de Datos</t>
  </si>
  <si>
    <t>Dirección de Asuntos Estratégicos</t>
  </si>
  <si>
    <t>Director de Asuntos Estratégicos</t>
  </si>
  <si>
    <t>Departamento de Asuntos Internacionales</t>
  </si>
  <si>
    <t>Encargada Dpto. de Asuntos Internacionales</t>
  </si>
  <si>
    <t>Analista de Coordinación Nacional e Internacional</t>
  </si>
  <si>
    <t>Técnico de Coordinación Nacional e Internacional</t>
  </si>
  <si>
    <t>Dpto. de Educación, Prevención y Difusión</t>
  </si>
  <si>
    <t>Analista de Prevención, Educación y Difusión</t>
  </si>
  <si>
    <t>Técnico de Prevención, Educación y Difusión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</si>
</sst>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Open Sans"/>
    </font>
    <font>
      <b/>
      <sz val="11"/>
      <color theme="0"/>
      <name val="Open Sans"/>
    </font>
    <font>
      <sz val="12"/>
      <color theme="1"/>
      <name val="Calibri Light"/>
      <family val="2"/>
    </font>
    <font>
      <sz val="11"/>
      <color theme="1"/>
      <name val="Open Sans"/>
    </font>
    <font>
      <sz val="11"/>
      <color rgb="FF000000"/>
      <name val="Open Sans"/>
    </font>
    <font>
      <sz val="12"/>
      <color theme="1"/>
      <name val="Open Sans"/>
    </font>
    <font>
      <b/>
      <sz val="11"/>
      <name val="Open Sans"/>
    </font>
    <font>
      <b/>
      <sz val="12"/>
      <color theme="1"/>
      <name val="Calibri Light"/>
      <family val="2"/>
    </font>
    <font>
      <b/>
      <sz val="12"/>
      <name val="Calibri Light"/>
      <family val="2"/>
    </font>
    <font>
      <b/>
      <u/>
      <sz val="12"/>
      <color theme="1"/>
      <name val="Calibri Light"/>
      <family val="2"/>
    </font>
    <font>
      <u/>
      <sz val="11"/>
      <color theme="1"/>
      <name val="Open Sans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7" fontId="2" fillId="0" borderId="0" xfId="0" applyNumberFormat="1" applyFont="1" applyAlignment="1">
      <alignment horizontal="left"/>
    </xf>
    <xf numFmtId="17" fontId="2" fillId="0" borderId="1" xfId="0" applyNumberFormat="1" applyFont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3" fontId="3" fillId="2" borderId="2" xfId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 wrapText="1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14" fontId="5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43" fontId="5" fillId="0" borderId="2" xfId="1" applyFont="1" applyFill="1" applyBorder="1" applyAlignment="1">
      <alignment horizontal="center"/>
    </xf>
    <xf numFmtId="43" fontId="5" fillId="0" borderId="2" xfId="1" applyFont="1" applyFill="1" applyBorder="1" applyAlignment="1">
      <alignment vertical="center"/>
    </xf>
    <xf numFmtId="43" fontId="5" fillId="0" borderId="2" xfId="1" applyFont="1" applyFill="1" applyBorder="1" applyAlignment="1">
      <alignment horizontal="right" vertical="center"/>
    </xf>
    <xf numFmtId="4" fontId="5" fillId="0" borderId="2" xfId="1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left" vertical="center"/>
    </xf>
    <xf numFmtId="14" fontId="5" fillId="0" borderId="2" xfId="1" applyNumberFormat="1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4" fillId="0" borderId="2" xfId="0" applyFont="1" applyBorder="1"/>
    <xf numFmtId="43" fontId="0" fillId="0" borderId="0" xfId="0" applyNumberFormat="1"/>
    <xf numFmtId="0" fontId="0" fillId="0" borderId="2" xfId="0" applyBorder="1"/>
    <xf numFmtId="43" fontId="5" fillId="0" borderId="2" xfId="1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43" fontId="5" fillId="0" borderId="2" xfId="1" applyFont="1" applyFill="1" applyBorder="1" applyAlignment="1" applyProtection="1">
      <alignment horizontal="center" vertical="center"/>
    </xf>
    <xf numFmtId="43" fontId="5" fillId="0" borderId="2" xfId="1" applyFont="1" applyFill="1" applyBorder="1" applyAlignment="1" applyProtection="1">
      <alignment horizontal="right" vertical="center"/>
    </xf>
    <xf numFmtId="14" fontId="5" fillId="0" borderId="2" xfId="1" applyNumberFormat="1" applyFont="1" applyFill="1" applyBorder="1" applyAlignment="1">
      <alignment horizontal="left"/>
    </xf>
    <xf numFmtId="43" fontId="7" fillId="0" borderId="2" xfId="1" applyFont="1" applyFill="1" applyBorder="1"/>
    <xf numFmtId="0" fontId="5" fillId="0" borderId="2" xfId="0" applyFont="1" applyBorder="1" applyAlignment="1">
      <alignment vertical="center"/>
    </xf>
    <xf numFmtId="14" fontId="5" fillId="0" borderId="4" xfId="1" applyNumberFormat="1" applyFont="1" applyFill="1" applyBorder="1" applyAlignment="1">
      <alignment horizontal="left" vertical="center"/>
    </xf>
    <xf numFmtId="14" fontId="5" fillId="0" borderId="4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43" fontId="2" fillId="0" borderId="5" xfId="0" applyNumberFormat="1" applyFont="1" applyBorder="1" applyAlignment="1">
      <alignment vertical="center"/>
    </xf>
    <xf numFmtId="43" fontId="2" fillId="0" borderId="6" xfId="0" applyNumberFormat="1" applyFont="1" applyBorder="1" applyAlignment="1">
      <alignment vertical="center"/>
    </xf>
    <xf numFmtId="43" fontId="8" fillId="0" borderId="5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43" fontId="2" fillId="3" borderId="0" xfId="0" applyNumberFormat="1" applyFont="1" applyFill="1" applyAlignment="1">
      <alignment vertical="center"/>
    </xf>
    <xf numFmtId="43" fontId="8" fillId="3" borderId="0" xfId="0" applyNumberFormat="1" applyFont="1" applyFill="1" applyAlignment="1">
      <alignment vertical="center"/>
    </xf>
    <xf numFmtId="4" fontId="2" fillId="3" borderId="0" xfId="0" applyNumberFormat="1" applyFont="1" applyFill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43" fontId="9" fillId="3" borderId="0" xfId="0" applyNumberFormat="1" applyFont="1" applyFill="1" applyAlignment="1">
      <alignment vertical="center"/>
    </xf>
    <xf numFmtId="43" fontId="10" fillId="3" borderId="0" xfId="0" applyNumberFormat="1" applyFont="1" applyFill="1" applyAlignment="1">
      <alignment vertical="center"/>
    </xf>
    <xf numFmtId="4" fontId="9" fillId="3" borderId="0" xfId="0" applyNumberFormat="1" applyFont="1" applyFill="1" applyAlignment="1">
      <alignment vertical="center"/>
    </xf>
    <xf numFmtId="0" fontId="4" fillId="3" borderId="0" xfId="0" applyFont="1" applyFill="1" applyAlignment="1">
      <alignment horizontal="left"/>
    </xf>
    <xf numFmtId="43" fontId="4" fillId="3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11" fillId="3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4" fillId="3" borderId="0" xfId="0" applyFont="1" applyFill="1"/>
    <xf numFmtId="43" fontId="4" fillId="3" borderId="0" xfId="1" applyFont="1" applyFill="1" applyAlignment="1">
      <alignment horizontal="left"/>
    </xf>
    <xf numFmtId="43" fontId="4" fillId="3" borderId="0" xfId="0" applyNumberFormat="1" applyFont="1" applyFill="1"/>
    <xf numFmtId="0" fontId="4" fillId="3" borderId="0" xfId="0" applyFont="1" applyFill="1" applyAlignment="1">
      <alignment horizontal="center"/>
    </xf>
    <xf numFmtId="43" fontId="4" fillId="3" borderId="0" xfId="1" applyFont="1" applyFill="1"/>
    <xf numFmtId="0" fontId="9" fillId="3" borderId="0" xfId="0" applyFont="1" applyFill="1"/>
    <xf numFmtId="0" fontId="12" fillId="3" borderId="0" xfId="0" applyFont="1" applyFill="1" applyAlignment="1">
      <alignment horizontal="center"/>
    </xf>
    <xf numFmtId="0" fontId="5" fillId="0" borderId="0" xfId="0" applyFont="1"/>
    <xf numFmtId="0" fontId="2" fillId="3" borderId="0" xfId="0" applyFont="1" applyFill="1" applyAlignment="1">
      <alignment horizontal="center"/>
    </xf>
    <xf numFmtId="0" fontId="5" fillId="3" borderId="0" xfId="0" applyFont="1" applyFill="1"/>
    <xf numFmtId="43" fontId="2" fillId="3" borderId="0" xfId="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507999</xdr:colOff>
      <xdr:row>0</xdr:row>
      <xdr:rowOff>76199</xdr:rowOff>
    </xdr:from>
    <xdr:ext cx="2044701" cy="771525"/>
    <xdr:pic>
      <xdr:nvPicPr>
        <xdr:cNvPr id="2" name="Imagen 1">
          <a:extLst>
            <a:ext uri="{FF2B5EF4-FFF2-40B4-BE49-F238E27FC236}">
              <a16:creationId xmlns:a16="http://schemas.microsoft.com/office/drawing/2014/main" id="{71874BF6-C905-4344-B184-F33E88C0E9A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999" y="76199"/>
          <a:ext cx="2044701" cy="771525"/>
        </a:xfrm>
        <a:prstGeom prst="rect">
          <a:avLst/>
        </a:prstGeom>
        <a:noFill/>
      </xdr:spPr>
    </xdr:pic>
    <xdr:clientData/>
  </xdr:oneCellAnchor>
  <xdr:twoCellAnchor editAs="oneCell">
    <xdr:from>
      <xdr:col>2</xdr:col>
      <xdr:colOff>1028700</xdr:colOff>
      <xdr:row>78</xdr:row>
      <xdr:rowOff>28575</xdr:rowOff>
    </xdr:from>
    <xdr:to>
      <xdr:col>16</xdr:col>
      <xdr:colOff>540713</xdr:colOff>
      <xdr:row>84</xdr:row>
      <xdr:rowOff>66500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B61D94E-0096-444D-AA0E-B9ABCC6E2A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00200" y="19573875"/>
          <a:ext cx="17695238" cy="140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</row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D51F8-330C-4031-8410-01DE81970B4D}">
  <dimension ref="A4:AA85"/>
  <sheetViews>
    <sheetView tabSelected="1" zoomScaleNormal="100" zoomScaleSheetLayoutView="100" workbookViewId="0">
      <pane ySplit="7" topLeftCell="A57" activePane="bottomLeft" state="frozen"/>
      <selection pane="bottomLeft" activeCell="G76" sqref="G76"/>
    </sheetView>
  </sheetViews>
  <sheetFormatPr baseColWidth="10" defaultColWidth="11.42578125" defaultRowHeight="15.75"/>
  <cols>
    <col min="1" max="1" width="8.5703125" style="72" customWidth="1"/>
    <col min="2" max="2" width="58.7109375" style="72" hidden="1" customWidth="1"/>
    <col min="3" max="3" width="59.140625" style="72" bestFit="1" customWidth="1"/>
    <col min="4" max="5" width="13.28515625" style="73" bestFit="1" customWidth="1"/>
    <col min="6" max="6" width="10.85546875" style="72" bestFit="1" customWidth="1"/>
    <col min="7" max="7" width="19.7109375" style="72" bestFit="1" customWidth="1"/>
    <col min="8" max="9" width="14.140625" style="72" bestFit="1" customWidth="1"/>
    <col min="10" max="10" width="19.7109375" style="72" bestFit="1" customWidth="1"/>
    <col min="11" max="11" width="24.7109375" style="72" bestFit="1" customWidth="1"/>
    <col min="12" max="12" width="14.140625" style="72" bestFit="1" customWidth="1"/>
    <col min="13" max="13" width="21.5703125" style="72" customWidth="1"/>
    <col min="14" max="14" width="13.7109375" style="72" customWidth="1"/>
    <col min="15" max="15" width="18.28515625" style="72" bestFit="1" customWidth="1"/>
    <col min="16" max="16" width="16" style="72" customWidth="1"/>
    <col min="17" max="18" width="15.7109375" style="72" customWidth="1"/>
  </cols>
  <sheetData>
    <row r="4" spans="1:27" ht="18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7" ht="18.75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27" ht="18.75">
      <c r="A6" s="2"/>
      <c r="B6" s="2"/>
      <c r="C6" s="2"/>
      <c r="D6" s="3"/>
      <c r="E6" s="3"/>
      <c r="F6" s="2"/>
      <c r="G6" s="4"/>
      <c r="H6" s="2"/>
      <c r="I6" s="2"/>
      <c r="J6" s="2"/>
      <c r="K6" s="2"/>
      <c r="L6" s="4"/>
      <c r="M6" s="4"/>
      <c r="N6" s="5"/>
      <c r="O6" s="5"/>
      <c r="P6" s="5"/>
      <c r="Q6" s="4"/>
      <c r="R6" s="4"/>
    </row>
    <row r="7" spans="1:27" s="10" customFormat="1" ht="37.5">
      <c r="A7" s="6" t="s">
        <v>2</v>
      </c>
      <c r="B7" s="7" t="s">
        <v>3</v>
      </c>
      <c r="C7" s="8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6" t="s">
        <v>10</v>
      </c>
      <c r="J7" s="6" t="s">
        <v>11</v>
      </c>
      <c r="K7" s="6" t="s">
        <v>12</v>
      </c>
      <c r="L7" s="6" t="s">
        <v>13</v>
      </c>
      <c r="M7" s="6" t="s">
        <v>14</v>
      </c>
      <c r="N7" s="6" t="s">
        <v>15</v>
      </c>
      <c r="O7" s="6" t="s">
        <v>16</v>
      </c>
      <c r="P7" s="6" t="s">
        <v>17</v>
      </c>
      <c r="Q7" s="6" t="s">
        <v>18</v>
      </c>
      <c r="R7" s="6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20.25" customHeight="1">
      <c r="A8" s="11">
        <v>1</v>
      </c>
      <c r="B8" s="12" t="s">
        <v>20</v>
      </c>
      <c r="C8" s="12" t="s">
        <v>21</v>
      </c>
      <c r="D8" s="13" t="s">
        <v>22</v>
      </c>
      <c r="E8" s="13" t="s">
        <v>23</v>
      </c>
      <c r="F8" s="14" t="s">
        <v>24</v>
      </c>
      <c r="G8" s="15">
        <v>135000</v>
      </c>
      <c r="H8" s="16">
        <v>3874.5</v>
      </c>
      <c r="I8" s="16">
        <v>4104</v>
      </c>
      <c r="J8" s="17">
        <v>1715.46</v>
      </c>
      <c r="K8" s="17">
        <f>+G8-(H8+I8+J8)</f>
        <v>125306.04000000001</v>
      </c>
      <c r="L8" s="17">
        <v>19909.38</v>
      </c>
      <c r="M8" s="18"/>
      <c r="N8" s="18">
        <v>25</v>
      </c>
      <c r="O8" s="18">
        <f>+M8+N8+J8</f>
        <v>1740.46</v>
      </c>
      <c r="P8" s="18"/>
      <c r="Q8" s="17">
        <f>+H8+I8+L8+O8</f>
        <v>29628.34</v>
      </c>
      <c r="R8" s="17">
        <f t="shared" ref="R8:R68" si="0">+G8-Q8</f>
        <v>105371.66</v>
      </c>
    </row>
    <row r="9" spans="1:27" ht="20.25" customHeight="1">
      <c r="A9" s="11">
        <v>2</v>
      </c>
      <c r="B9" s="12" t="s">
        <v>25</v>
      </c>
      <c r="C9" s="12" t="s">
        <v>26</v>
      </c>
      <c r="D9" s="13">
        <v>44937</v>
      </c>
      <c r="E9" s="13">
        <v>45296</v>
      </c>
      <c r="F9" s="14" t="s">
        <v>24</v>
      </c>
      <c r="G9" s="17">
        <v>135000</v>
      </c>
      <c r="H9" s="16">
        <v>3874.5</v>
      </c>
      <c r="I9" s="16">
        <v>4104</v>
      </c>
      <c r="J9" s="16"/>
      <c r="K9" s="17">
        <f>+G9-(H9+I9+J9)</f>
        <v>127021.5</v>
      </c>
      <c r="L9" s="17">
        <v>20338.240000000002</v>
      </c>
      <c r="M9" s="18"/>
      <c r="N9" s="18">
        <v>25</v>
      </c>
      <c r="O9" s="18">
        <f t="shared" ref="O9:O68" si="1">+M9+N9+J9</f>
        <v>25</v>
      </c>
      <c r="P9" s="18"/>
      <c r="Q9" s="17">
        <f t="shared" ref="Q9:Q68" si="2">+H9+I9+L9+O9</f>
        <v>28341.74</v>
      </c>
      <c r="R9" s="17">
        <f t="shared" si="0"/>
        <v>106658.26</v>
      </c>
    </row>
    <row r="10" spans="1:27" ht="20.25" customHeight="1">
      <c r="A10" s="11">
        <v>3</v>
      </c>
      <c r="B10" s="19" t="s">
        <v>27</v>
      </c>
      <c r="C10" s="19" t="s">
        <v>28</v>
      </c>
      <c r="D10" s="13">
        <v>44572</v>
      </c>
      <c r="E10" s="13">
        <v>44931</v>
      </c>
      <c r="F10" s="20" t="s">
        <v>24</v>
      </c>
      <c r="G10" s="15">
        <v>175000</v>
      </c>
      <c r="H10" s="16">
        <f>IF(G10&gt;=[1]Datos!$D$14,([1]Datos!$D$14*[1]Datos!$C$14),IF(G10&lt;=[1]Datos!$D$14,(G10*[1]Datos!$C$14)))</f>
        <v>5022.5</v>
      </c>
      <c r="I10" s="16">
        <v>5320</v>
      </c>
      <c r="J10" s="18"/>
      <c r="K10" s="17">
        <f>+G10-(H10+I10+J10)</f>
        <v>164657.5</v>
      </c>
      <c r="L10" s="17">
        <v>29747.24</v>
      </c>
      <c r="M10" s="18"/>
      <c r="N10" s="18">
        <v>25</v>
      </c>
      <c r="O10" s="18">
        <f t="shared" si="1"/>
        <v>25</v>
      </c>
      <c r="P10" s="18"/>
      <c r="Q10" s="17">
        <f t="shared" si="2"/>
        <v>40114.740000000005</v>
      </c>
      <c r="R10" s="17">
        <f t="shared" si="0"/>
        <v>134885.26</v>
      </c>
    </row>
    <row r="11" spans="1:27" ht="20.25" customHeight="1">
      <c r="A11" s="11">
        <v>4</v>
      </c>
      <c r="B11" s="19" t="s">
        <v>27</v>
      </c>
      <c r="C11" s="19" t="s">
        <v>29</v>
      </c>
      <c r="D11" s="21">
        <v>44573</v>
      </c>
      <c r="E11" s="21">
        <v>44932</v>
      </c>
      <c r="F11" s="14" t="s">
        <v>24</v>
      </c>
      <c r="G11" s="17">
        <v>100000</v>
      </c>
      <c r="H11" s="16">
        <f>IF(G11&gt;=[1]Datos!$D$14,([1]Datos!$D$14*[1]Datos!$C$14),IF(G11&lt;=[1]Datos!$D$14,(G11*[1]Datos!$C$14)))</f>
        <v>2870</v>
      </c>
      <c r="I11" s="16">
        <f>IF(G11&gt;=[1]Datos!$D$15,([1]Datos!$D$15*[1]Datos!$C$15),IF(G11&lt;=[1]Datos!$D$15,(G11*[1]Datos!$C$15)))</f>
        <v>3040</v>
      </c>
      <c r="J11" s="18"/>
      <c r="K11" s="17">
        <f t="shared" ref="K11:K14" si="3">+G11-(H11+I11+J11)</f>
        <v>94090</v>
      </c>
      <c r="L11" s="17">
        <v>12105.37</v>
      </c>
      <c r="M11" s="17">
        <v>6540.13</v>
      </c>
      <c r="N11" s="17">
        <v>25</v>
      </c>
      <c r="O11" s="18">
        <f t="shared" si="1"/>
        <v>6565.13</v>
      </c>
      <c r="P11" s="17"/>
      <c r="Q11" s="17">
        <f t="shared" si="2"/>
        <v>24580.500000000004</v>
      </c>
      <c r="R11" s="17">
        <f t="shared" si="0"/>
        <v>75419.5</v>
      </c>
    </row>
    <row r="12" spans="1:27" ht="20.25" customHeight="1">
      <c r="A12" s="11">
        <v>5</v>
      </c>
      <c r="B12" s="19" t="s">
        <v>27</v>
      </c>
      <c r="C12" s="19" t="s">
        <v>29</v>
      </c>
      <c r="D12" s="21">
        <v>44937</v>
      </c>
      <c r="E12" s="21">
        <v>45296</v>
      </c>
      <c r="F12" s="14" t="s">
        <v>24</v>
      </c>
      <c r="G12" s="17">
        <v>100000</v>
      </c>
      <c r="H12" s="16">
        <f>IF(G12&gt;=[1]Datos!$D$14,([1]Datos!$D$14*[1]Datos!$C$14),IF(G12&lt;=[1]Datos!$D$14,(G12*[1]Datos!$C$14)))</f>
        <v>2870</v>
      </c>
      <c r="I12" s="16">
        <f>IF(G12&gt;=[1]Datos!$D$15,([1]Datos!$D$15*[1]Datos!$C$15),IF(G12&lt;=[1]Datos!$D$15,(G12*[1]Datos!$C$15)))</f>
        <v>3040</v>
      </c>
      <c r="J12" s="17"/>
      <c r="K12" s="17">
        <f t="shared" si="3"/>
        <v>94090</v>
      </c>
      <c r="L12" s="17">
        <v>12105.37</v>
      </c>
      <c r="M12" s="18">
        <v>635.47</v>
      </c>
      <c r="N12" s="18">
        <v>25</v>
      </c>
      <c r="O12" s="18">
        <f t="shared" si="1"/>
        <v>660.47</v>
      </c>
      <c r="P12" s="18"/>
      <c r="Q12" s="17">
        <f t="shared" si="2"/>
        <v>18675.840000000004</v>
      </c>
      <c r="R12" s="17">
        <f t="shared" si="0"/>
        <v>81324.160000000003</v>
      </c>
    </row>
    <row r="13" spans="1:27" ht="20.25" customHeight="1">
      <c r="A13" s="11">
        <v>6</v>
      </c>
      <c r="B13" s="19" t="s">
        <v>27</v>
      </c>
      <c r="C13" s="19" t="s">
        <v>30</v>
      </c>
      <c r="D13" s="21">
        <v>44573</v>
      </c>
      <c r="E13" s="21">
        <v>44932</v>
      </c>
      <c r="F13" s="14" t="s">
        <v>31</v>
      </c>
      <c r="G13" s="15">
        <v>71000</v>
      </c>
      <c r="H13" s="16">
        <v>2037.7</v>
      </c>
      <c r="I13" s="16">
        <v>2158.4</v>
      </c>
      <c r="J13" s="18"/>
      <c r="K13" s="17">
        <f t="shared" si="3"/>
        <v>66803.899999999994</v>
      </c>
      <c r="L13" s="17">
        <v>5556.66</v>
      </c>
      <c r="M13" s="18"/>
      <c r="N13" s="18">
        <v>25</v>
      </c>
      <c r="O13" s="18">
        <f t="shared" si="1"/>
        <v>25</v>
      </c>
      <c r="P13" s="17"/>
      <c r="Q13" s="17">
        <f t="shared" si="2"/>
        <v>9777.76</v>
      </c>
      <c r="R13" s="17">
        <f>+G13-Q13</f>
        <v>61222.239999999998</v>
      </c>
    </row>
    <row r="14" spans="1:27" ht="20.25" customHeight="1">
      <c r="A14" s="11">
        <v>7</v>
      </c>
      <c r="B14" s="19" t="s">
        <v>27</v>
      </c>
      <c r="C14" s="19" t="s">
        <v>30</v>
      </c>
      <c r="D14" s="21">
        <v>44937</v>
      </c>
      <c r="E14" s="21">
        <v>45296</v>
      </c>
      <c r="F14" s="20" t="s">
        <v>24</v>
      </c>
      <c r="G14" s="15">
        <v>71000</v>
      </c>
      <c r="H14" s="16">
        <v>2037.7</v>
      </c>
      <c r="I14" s="16">
        <v>2158.4</v>
      </c>
      <c r="J14" s="18"/>
      <c r="K14" s="17">
        <f t="shared" si="3"/>
        <v>66803.899999999994</v>
      </c>
      <c r="L14" s="17">
        <v>5556.66</v>
      </c>
      <c r="M14" s="18">
        <v>842.68</v>
      </c>
      <c r="N14" s="18">
        <v>25</v>
      </c>
      <c r="O14" s="18">
        <f t="shared" si="1"/>
        <v>867.68</v>
      </c>
      <c r="P14" s="17"/>
      <c r="Q14" s="17">
        <f t="shared" si="2"/>
        <v>10620.44</v>
      </c>
      <c r="R14" s="17">
        <f t="shared" ref="R14:R16" si="4">+G14-Q14</f>
        <v>60379.56</v>
      </c>
    </row>
    <row r="15" spans="1:27" ht="20.25" customHeight="1">
      <c r="A15" s="11">
        <v>8</v>
      </c>
      <c r="B15" s="19" t="s">
        <v>32</v>
      </c>
      <c r="C15" s="19" t="s">
        <v>33</v>
      </c>
      <c r="D15" s="22">
        <v>44563</v>
      </c>
      <c r="E15" s="22">
        <v>44569</v>
      </c>
      <c r="F15" s="20" t="s">
        <v>24</v>
      </c>
      <c r="G15" s="15">
        <v>175000</v>
      </c>
      <c r="H15" s="16">
        <f>IF(G15&gt;=[1]Datos!$D$14,([1]Datos!$D$14*[1]Datos!$C$14),IF(G15&lt;=[1]Datos!$D$14,(G15*[1]Datos!$C$14)))</f>
        <v>5022.5</v>
      </c>
      <c r="I15" s="16">
        <v>5320</v>
      </c>
      <c r="J15" s="18"/>
      <c r="K15" s="17">
        <f>+G15-(H15+I15+J15)</f>
        <v>164657.5</v>
      </c>
      <c r="L15" s="17">
        <v>29747.24</v>
      </c>
      <c r="M15" s="18"/>
      <c r="N15" s="18">
        <v>25</v>
      </c>
      <c r="O15" s="18">
        <f t="shared" si="1"/>
        <v>25</v>
      </c>
      <c r="P15" s="18"/>
      <c r="Q15" s="17">
        <f t="shared" si="2"/>
        <v>40114.740000000005</v>
      </c>
      <c r="R15" s="17">
        <f t="shared" si="4"/>
        <v>134885.26</v>
      </c>
    </row>
    <row r="16" spans="1:27" ht="20.25" customHeight="1">
      <c r="A16" s="11">
        <v>9</v>
      </c>
      <c r="B16" s="19" t="s">
        <v>32</v>
      </c>
      <c r="C16" s="19" t="s">
        <v>34</v>
      </c>
      <c r="D16" s="21">
        <v>44567</v>
      </c>
      <c r="E16" s="21">
        <v>44573</v>
      </c>
      <c r="F16" s="15" t="s">
        <v>24</v>
      </c>
      <c r="G16" s="17">
        <v>100000</v>
      </c>
      <c r="H16" s="16">
        <f>IF(G16&gt;=[1]Datos!$D$14,([1]Datos!$D$14*[1]Datos!$C$14),IF(G16&lt;=[1]Datos!$D$14,(G16*[1]Datos!$C$14)))</f>
        <v>2870</v>
      </c>
      <c r="I16" s="16">
        <f>IF(G16&gt;=[1]Datos!$D$15,([1]Datos!$D$15*[1]Datos!$C$15),IF(G16&lt;=[1]Datos!$D$15,(G16*[1]Datos!$C$15)))</f>
        <v>3040</v>
      </c>
      <c r="J16" s="17"/>
      <c r="K16" s="17">
        <f t="shared" ref="K16" si="5">+G16-(H16+I16+J16)</f>
        <v>94090</v>
      </c>
      <c r="L16" s="17">
        <v>12105.37</v>
      </c>
      <c r="M16" s="18"/>
      <c r="N16" s="18">
        <v>25</v>
      </c>
      <c r="O16" s="18">
        <f t="shared" si="1"/>
        <v>25</v>
      </c>
      <c r="P16" s="18"/>
      <c r="Q16" s="17">
        <f t="shared" si="2"/>
        <v>18040.370000000003</v>
      </c>
      <c r="R16" s="17">
        <f t="shared" si="4"/>
        <v>81959.63</v>
      </c>
    </row>
    <row r="17" spans="1:21" ht="20.25" customHeight="1">
      <c r="A17" s="11">
        <v>10</v>
      </c>
      <c r="B17" s="19" t="s">
        <v>35</v>
      </c>
      <c r="C17" s="19" t="s">
        <v>36</v>
      </c>
      <c r="D17" s="21">
        <v>45210</v>
      </c>
      <c r="E17" s="21">
        <v>45569</v>
      </c>
      <c r="F17" s="15" t="s">
        <v>24</v>
      </c>
      <c r="G17" s="17">
        <v>135000</v>
      </c>
      <c r="H17" s="16">
        <v>3874.5</v>
      </c>
      <c r="I17" s="16">
        <v>4104</v>
      </c>
      <c r="J17" s="16"/>
      <c r="K17" s="17">
        <f>+G17-(H17+I17+J17)</f>
        <v>127021.5</v>
      </c>
      <c r="L17" s="17">
        <v>20338.240000000002</v>
      </c>
      <c r="M17" s="18"/>
      <c r="N17" s="18">
        <v>25</v>
      </c>
      <c r="O17" s="18">
        <f t="shared" si="1"/>
        <v>25</v>
      </c>
      <c r="P17" s="18"/>
      <c r="Q17" s="17">
        <f t="shared" si="2"/>
        <v>28341.74</v>
      </c>
      <c r="R17" s="17">
        <f>+G17-Q17</f>
        <v>106658.26</v>
      </c>
    </row>
    <row r="18" spans="1:21" ht="20.25" customHeight="1">
      <c r="A18" s="11">
        <v>11</v>
      </c>
      <c r="B18" s="19" t="s">
        <v>35</v>
      </c>
      <c r="C18" s="19" t="s">
        <v>37</v>
      </c>
      <c r="D18" s="21">
        <v>45294</v>
      </c>
      <c r="E18" s="21">
        <v>45294</v>
      </c>
      <c r="F18" s="15" t="s">
        <v>24</v>
      </c>
      <c r="G18" s="15">
        <v>71000</v>
      </c>
      <c r="H18" s="16">
        <v>2037.7</v>
      </c>
      <c r="I18" s="16">
        <v>2158.4</v>
      </c>
      <c r="J18" s="18"/>
      <c r="K18" s="17">
        <f t="shared" ref="K18:K19" si="6">+G18-(H18+I18+J18)</f>
        <v>66803.899999999994</v>
      </c>
      <c r="L18" s="17">
        <v>5556.66</v>
      </c>
      <c r="M18" s="18"/>
      <c r="N18" s="18">
        <v>25</v>
      </c>
      <c r="O18" s="18">
        <f t="shared" si="1"/>
        <v>25</v>
      </c>
      <c r="P18" s="17"/>
      <c r="Q18" s="17">
        <f t="shared" si="2"/>
        <v>9777.76</v>
      </c>
      <c r="R18" s="17">
        <f>+G18-Q18</f>
        <v>61222.239999999998</v>
      </c>
    </row>
    <row r="19" spans="1:21" ht="20.25" customHeight="1">
      <c r="A19" s="11">
        <v>12</v>
      </c>
      <c r="B19" s="19" t="s">
        <v>35</v>
      </c>
      <c r="C19" s="19" t="s">
        <v>37</v>
      </c>
      <c r="D19" s="21">
        <v>45385</v>
      </c>
      <c r="E19" s="21">
        <v>45391</v>
      </c>
      <c r="F19" s="15" t="s">
        <v>24</v>
      </c>
      <c r="G19" s="15">
        <v>71000</v>
      </c>
      <c r="H19" s="16">
        <v>2037.7</v>
      </c>
      <c r="I19" s="16">
        <v>2158.4</v>
      </c>
      <c r="J19" s="18"/>
      <c r="K19" s="17">
        <f t="shared" si="6"/>
        <v>66803.899999999994</v>
      </c>
      <c r="L19" s="17">
        <v>5556.66</v>
      </c>
      <c r="M19" s="18">
        <v>1608.76</v>
      </c>
      <c r="N19" s="18">
        <v>25</v>
      </c>
      <c r="O19" s="18">
        <f t="shared" si="1"/>
        <v>1633.76</v>
      </c>
      <c r="P19" s="17"/>
      <c r="Q19" s="17">
        <f t="shared" si="2"/>
        <v>11386.52</v>
      </c>
      <c r="R19" s="17">
        <f>+G19-Q19</f>
        <v>59613.479999999996</v>
      </c>
    </row>
    <row r="20" spans="1:21" ht="20.25" customHeight="1">
      <c r="A20" s="11">
        <v>13</v>
      </c>
      <c r="B20" s="19" t="s">
        <v>38</v>
      </c>
      <c r="C20" s="19" t="s">
        <v>39</v>
      </c>
      <c r="D20" s="21">
        <v>45415</v>
      </c>
      <c r="E20" s="21">
        <v>45421</v>
      </c>
      <c r="F20" s="15" t="s">
        <v>24</v>
      </c>
      <c r="G20" s="17">
        <v>165000</v>
      </c>
      <c r="H20" s="16">
        <v>4735.5</v>
      </c>
      <c r="I20" s="16">
        <v>5016</v>
      </c>
      <c r="J20" s="16"/>
      <c r="K20" s="17">
        <f>+G20-(H20+I20+J20)</f>
        <v>155248.5</v>
      </c>
      <c r="L20" s="17">
        <v>27394.99</v>
      </c>
      <c r="M20" s="18"/>
      <c r="N20" s="18">
        <v>25</v>
      </c>
      <c r="O20" s="18">
        <f t="shared" si="1"/>
        <v>25</v>
      </c>
      <c r="P20" s="18"/>
      <c r="Q20" s="17">
        <f t="shared" si="2"/>
        <v>37171.490000000005</v>
      </c>
      <c r="R20" s="17">
        <f>+G20-Q20</f>
        <v>127828.51</v>
      </c>
    </row>
    <row r="21" spans="1:21" ht="20.25" customHeight="1">
      <c r="A21" s="11">
        <v>14</v>
      </c>
      <c r="B21" s="19" t="s">
        <v>38</v>
      </c>
      <c r="C21" s="19" t="s">
        <v>40</v>
      </c>
      <c r="D21" s="21">
        <v>45293</v>
      </c>
      <c r="E21" s="21">
        <v>45299</v>
      </c>
      <c r="F21" s="15" t="s">
        <v>24</v>
      </c>
      <c r="G21" s="17">
        <v>100000</v>
      </c>
      <c r="H21" s="16">
        <f>IF(G21&gt;=[1]Datos!$D$14,([1]Datos!$D$14*[1]Datos!$C$14),IF(G21&lt;=[1]Datos!$D$14,(G21*[1]Datos!$C$14)))</f>
        <v>2870</v>
      </c>
      <c r="I21" s="16">
        <f>IF(G21&gt;=[1]Datos!$D$15,([1]Datos!$D$15*[1]Datos!$C$15),IF(G21&lt;=[1]Datos!$D$15,(G21*[1]Datos!$C$15)))</f>
        <v>3040</v>
      </c>
      <c r="J21" s="17"/>
      <c r="K21" s="17">
        <f>+G21-(H21+I21+J21)</f>
        <v>94090</v>
      </c>
      <c r="L21" s="17">
        <v>12105.37</v>
      </c>
      <c r="M21" s="18">
        <v>1270.94</v>
      </c>
      <c r="N21" s="18">
        <v>25</v>
      </c>
      <c r="O21" s="18">
        <f t="shared" si="1"/>
        <v>1295.94</v>
      </c>
      <c r="P21" s="18"/>
      <c r="Q21" s="17">
        <f t="shared" si="2"/>
        <v>19311.310000000001</v>
      </c>
      <c r="R21" s="17">
        <f>+G21-Q21</f>
        <v>80688.69</v>
      </c>
    </row>
    <row r="22" spans="1:21" ht="19.5" customHeight="1">
      <c r="A22" s="11">
        <v>15</v>
      </c>
      <c r="B22" s="19" t="s">
        <v>38</v>
      </c>
      <c r="C22" s="19" t="s">
        <v>41</v>
      </c>
      <c r="D22" s="21">
        <v>44928</v>
      </c>
      <c r="E22" s="21">
        <v>44934</v>
      </c>
      <c r="F22" s="15" t="s">
        <v>24</v>
      </c>
      <c r="G22" s="15">
        <v>71000</v>
      </c>
      <c r="H22" s="16">
        <v>2037.7</v>
      </c>
      <c r="I22" s="16">
        <v>2158.4</v>
      </c>
      <c r="J22" s="18"/>
      <c r="K22" s="17">
        <f>+G22-(H22+I22+J22)</f>
        <v>66803.899999999994</v>
      </c>
      <c r="L22" s="17">
        <v>4765.47</v>
      </c>
      <c r="M22" s="18"/>
      <c r="N22" s="18">
        <v>25</v>
      </c>
      <c r="O22" s="18">
        <f t="shared" si="1"/>
        <v>25</v>
      </c>
      <c r="P22" s="18">
        <v>791.19</v>
      </c>
      <c r="Q22" s="17">
        <f t="shared" si="2"/>
        <v>8986.57</v>
      </c>
      <c r="R22" s="17">
        <f t="shared" si="0"/>
        <v>62013.43</v>
      </c>
    </row>
    <row r="23" spans="1:21" ht="19.5" customHeight="1">
      <c r="A23" s="11">
        <v>16</v>
      </c>
      <c r="B23" s="19" t="s">
        <v>38</v>
      </c>
      <c r="C23" s="19" t="s">
        <v>41</v>
      </c>
      <c r="D23" s="21" t="s">
        <v>42</v>
      </c>
      <c r="E23" s="21" t="s">
        <v>43</v>
      </c>
      <c r="F23" s="15" t="s">
        <v>24</v>
      </c>
      <c r="G23" s="15">
        <v>71000</v>
      </c>
      <c r="H23" s="16">
        <v>2037.7</v>
      </c>
      <c r="I23" s="16">
        <v>2158.4</v>
      </c>
      <c r="J23" s="18"/>
      <c r="K23" s="17">
        <f>+G23-(H23+I23+J23)</f>
        <v>66803.899999999994</v>
      </c>
      <c r="L23" s="17">
        <v>5556.66</v>
      </c>
      <c r="M23" s="18">
        <v>842.68</v>
      </c>
      <c r="N23" s="18">
        <v>25</v>
      </c>
      <c r="O23" s="18">
        <f t="shared" si="1"/>
        <v>867.68</v>
      </c>
      <c r="P23" s="18"/>
      <c r="Q23" s="17">
        <f t="shared" si="2"/>
        <v>10620.44</v>
      </c>
      <c r="R23" s="17">
        <f t="shared" si="0"/>
        <v>60379.56</v>
      </c>
    </row>
    <row r="24" spans="1:21" ht="19.5" customHeight="1">
      <c r="A24" s="11">
        <v>17</v>
      </c>
      <c r="B24" s="19" t="s">
        <v>44</v>
      </c>
      <c r="C24" s="19" t="s">
        <v>45</v>
      </c>
      <c r="D24" s="21">
        <v>44938</v>
      </c>
      <c r="E24" s="21">
        <v>45297</v>
      </c>
      <c r="F24" s="15" t="s">
        <v>31</v>
      </c>
      <c r="G24" s="17">
        <v>115000</v>
      </c>
      <c r="H24" s="16">
        <f>IF(G24&gt;=[1]Datos!$D$14,([1]Datos!$D$14*[1]Datos!$C$14),IF(G24&lt;=[1]Datos!$D$14,(G24*[1]Datos!$C$14)))</f>
        <v>3300.5</v>
      </c>
      <c r="I24" s="16">
        <f>IF(G24&gt;=[1]Datos!$D$15,([1]Datos!$D$15*[1]Datos!$C$15),IF(G24&lt;=[1]Datos!$D$15,(G24*[1]Datos!$C$15)))</f>
        <v>3496</v>
      </c>
      <c r="J24" s="17">
        <v>1715.46</v>
      </c>
      <c r="K24" s="17">
        <f t="shared" ref="K24" si="7">+G24-(H24+I24+J24)</f>
        <v>106488.04000000001</v>
      </c>
      <c r="L24" s="17">
        <v>15204.88</v>
      </c>
      <c r="M24" s="17"/>
      <c r="N24" s="18">
        <v>25</v>
      </c>
      <c r="O24" s="18">
        <f t="shared" si="1"/>
        <v>1740.46</v>
      </c>
      <c r="P24" s="17"/>
      <c r="Q24" s="17">
        <f t="shared" si="2"/>
        <v>23741.839999999997</v>
      </c>
      <c r="R24" s="17">
        <f t="shared" si="0"/>
        <v>91258.16</v>
      </c>
    </row>
    <row r="25" spans="1:21" ht="20.25" customHeight="1">
      <c r="A25" s="11">
        <v>18</v>
      </c>
      <c r="B25" s="19" t="s">
        <v>46</v>
      </c>
      <c r="C25" s="19" t="s">
        <v>47</v>
      </c>
      <c r="D25" s="21">
        <v>44875</v>
      </c>
      <c r="E25" s="21">
        <v>44869</v>
      </c>
      <c r="F25" s="20" t="s">
        <v>31</v>
      </c>
      <c r="G25" s="15">
        <v>175000</v>
      </c>
      <c r="H25" s="16">
        <f>IF(G25&gt;=[1]Datos!$D$14,([1]Datos!$D$14*[1]Datos!$C$14),IF(G25&lt;=[1]Datos!$D$14,(G25*[1]Datos!$C$14)))</f>
        <v>5022.5</v>
      </c>
      <c r="I25" s="16">
        <v>5320</v>
      </c>
      <c r="J25" s="18"/>
      <c r="K25" s="17">
        <f>+G25-(H25+I25+J25)</f>
        <v>164657.5</v>
      </c>
      <c r="L25" s="17">
        <v>29747.24</v>
      </c>
      <c r="M25" s="18"/>
      <c r="N25" s="18">
        <v>25</v>
      </c>
      <c r="O25" s="18">
        <f t="shared" si="1"/>
        <v>25</v>
      </c>
      <c r="P25" s="18"/>
      <c r="Q25" s="17">
        <f t="shared" si="2"/>
        <v>40114.740000000005</v>
      </c>
      <c r="R25" s="17">
        <f t="shared" si="0"/>
        <v>134885.26</v>
      </c>
    </row>
    <row r="26" spans="1:21" ht="20.25" customHeight="1">
      <c r="A26" s="11">
        <v>19</v>
      </c>
      <c r="B26" s="19" t="s">
        <v>48</v>
      </c>
      <c r="C26" s="19" t="s">
        <v>49</v>
      </c>
      <c r="D26" s="21">
        <v>44625</v>
      </c>
      <c r="E26" s="21">
        <v>44631</v>
      </c>
      <c r="F26" s="14" t="s">
        <v>24</v>
      </c>
      <c r="G26" s="17">
        <v>100000</v>
      </c>
      <c r="H26" s="16">
        <f>IF(G26&gt;=[1]Datos!$D$14,([1]Datos!$D$14*[1]Datos!$C$14),IF(G26&lt;=[1]Datos!$D$14,(G26*[1]Datos!$C$14)))</f>
        <v>2870</v>
      </c>
      <c r="I26" s="16">
        <f>IF(G26&gt;=[1]Datos!$D$15,([1]Datos!$D$15*[1]Datos!$C$15),IF(G26&lt;=[1]Datos!$D$15,(G26*[1]Datos!$C$15)))</f>
        <v>3040</v>
      </c>
      <c r="J26" s="17"/>
      <c r="K26" s="17">
        <f t="shared" ref="K26" si="8">+G26-(H26+I26+J26)</f>
        <v>94090</v>
      </c>
      <c r="L26" s="17">
        <v>12105.37</v>
      </c>
      <c r="M26" s="18"/>
      <c r="N26" s="18">
        <v>25</v>
      </c>
      <c r="O26" s="18">
        <f t="shared" si="1"/>
        <v>25</v>
      </c>
      <c r="P26" s="18"/>
      <c r="Q26" s="17">
        <f t="shared" si="2"/>
        <v>18040.370000000003</v>
      </c>
      <c r="R26" s="17">
        <f>+G26-Q26</f>
        <v>81959.63</v>
      </c>
    </row>
    <row r="27" spans="1:21" ht="20.25" customHeight="1">
      <c r="A27" s="11">
        <v>20</v>
      </c>
      <c r="B27" s="19" t="s">
        <v>50</v>
      </c>
      <c r="C27" s="23" t="s">
        <v>51</v>
      </c>
      <c r="D27" s="21">
        <v>45295</v>
      </c>
      <c r="E27" s="21">
        <v>45301</v>
      </c>
      <c r="F27" s="20" t="s">
        <v>24</v>
      </c>
      <c r="G27" s="17">
        <v>115000</v>
      </c>
      <c r="H27" s="16">
        <f>IF(G27&gt;=[1]Datos!$D$14,([1]Datos!$D$14*[1]Datos!$C$14),IF(G27&lt;=[1]Datos!$D$14,(G27*[1]Datos!$C$14)))</f>
        <v>3300.5</v>
      </c>
      <c r="I27" s="16">
        <f>IF(G27&gt;=[1]Datos!$D$15,([1]Datos!$D$15*[1]Datos!$C$15),IF(G27&lt;=[1]Datos!$D$15,(G27*[1]Datos!$C$15)))</f>
        <v>3496</v>
      </c>
      <c r="J27" s="17">
        <v>1715.46</v>
      </c>
      <c r="K27" s="17">
        <f>+G27-(H27+I27+J27)</f>
        <v>106488.04000000001</v>
      </c>
      <c r="L27" s="17">
        <v>15204.88</v>
      </c>
      <c r="M27" s="17"/>
      <c r="N27" s="18">
        <v>25</v>
      </c>
      <c r="O27" s="18">
        <f t="shared" si="1"/>
        <v>1740.46</v>
      </c>
      <c r="P27" s="18"/>
      <c r="Q27" s="17">
        <f t="shared" si="2"/>
        <v>23741.839999999997</v>
      </c>
      <c r="R27" s="17">
        <f>+G27-Q27</f>
        <v>91258.16</v>
      </c>
    </row>
    <row r="28" spans="1:21" ht="20.25" customHeight="1">
      <c r="A28" s="11">
        <v>21</v>
      </c>
      <c r="B28" s="19" t="s">
        <v>50</v>
      </c>
      <c r="C28" s="19" t="s">
        <v>52</v>
      </c>
      <c r="D28" s="21">
        <v>44317</v>
      </c>
      <c r="E28" s="21">
        <v>44688</v>
      </c>
      <c r="F28" s="14" t="s">
        <v>24</v>
      </c>
      <c r="G28" s="17">
        <v>55000</v>
      </c>
      <c r="H28" s="16">
        <v>1578.5</v>
      </c>
      <c r="I28" s="16">
        <v>1672</v>
      </c>
      <c r="J28" s="18"/>
      <c r="K28" s="17">
        <f>+G28-(H28+I28+J28)</f>
        <v>51749.5</v>
      </c>
      <c r="L28" s="17">
        <v>2559.6799999999998</v>
      </c>
      <c r="M28" s="18"/>
      <c r="N28" s="18">
        <v>25</v>
      </c>
      <c r="O28" s="18">
        <f t="shared" si="1"/>
        <v>25</v>
      </c>
      <c r="P28" s="24"/>
      <c r="Q28" s="17">
        <f t="shared" si="2"/>
        <v>5835.18</v>
      </c>
      <c r="R28" s="17">
        <f>+G28-Q28</f>
        <v>49164.82</v>
      </c>
    </row>
    <row r="29" spans="1:21" ht="20.25" customHeight="1">
      <c r="A29" s="11">
        <v>22</v>
      </c>
      <c r="B29" s="19" t="s">
        <v>53</v>
      </c>
      <c r="C29" s="19" t="s">
        <v>54</v>
      </c>
      <c r="D29" s="21">
        <v>44572</v>
      </c>
      <c r="E29" s="21">
        <v>44566</v>
      </c>
      <c r="F29" s="20" t="s">
        <v>31</v>
      </c>
      <c r="G29" s="17">
        <v>115000</v>
      </c>
      <c r="H29" s="16">
        <f>IF(G29&gt;=[1]Datos!$D$14,([1]Datos!$D$14*[1]Datos!$C$14),IF(G29&lt;=[1]Datos!$D$14,(G29*[1]Datos!$C$14)))</f>
        <v>3300.5</v>
      </c>
      <c r="I29" s="16">
        <f>IF(G29&gt;=[1]Datos!$D$15,([1]Datos!$D$15*[1]Datos!$C$15),IF(G29&lt;=[1]Datos!$D$15,(G29*[1]Datos!$C$15)))</f>
        <v>3496</v>
      </c>
      <c r="J29" s="17"/>
      <c r="K29" s="17">
        <f t="shared" ref="K29:K30" si="9">+G29-(H29+I29+J29)</f>
        <v>108203.5</v>
      </c>
      <c r="L29" s="17">
        <v>15633.74</v>
      </c>
      <c r="M29" s="17"/>
      <c r="N29" s="18">
        <v>25</v>
      </c>
      <c r="O29" s="18">
        <f t="shared" si="1"/>
        <v>25</v>
      </c>
      <c r="P29" s="17"/>
      <c r="Q29" s="17">
        <f t="shared" si="2"/>
        <v>22455.239999999998</v>
      </c>
      <c r="R29" s="17">
        <f t="shared" ref="R29" si="10">+G29-Q29</f>
        <v>92544.760000000009</v>
      </c>
      <c r="U29" s="25"/>
    </row>
    <row r="30" spans="1:21" ht="21" customHeight="1">
      <c r="A30" s="11">
        <v>23</v>
      </c>
      <c r="B30" s="19" t="s">
        <v>55</v>
      </c>
      <c r="C30" s="19" t="s">
        <v>56</v>
      </c>
      <c r="D30" s="21">
        <v>44570</v>
      </c>
      <c r="E30" s="21">
        <v>44929</v>
      </c>
      <c r="F30" s="20" t="s">
        <v>24</v>
      </c>
      <c r="G30" s="15">
        <v>71000</v>
      </c>
      <c r="H30" s="16">
        <f>IF(G30&gt;=[1]Datos!$D$14,([1]Datos!$D$14*[1]Datos!$C$14),IF(G30&lt;=[1]Datos!$D$14,(G30*[1]Datos!$C$14)))</f>
        <v>2037.7</v>
      </c>
      <c r="I30" s="16">
        <f>IF(G30&gt;=[1]Datos!$D$15,([1]Datos!$D$15*[1]Datos!$C$15),IF(G30&lt;=[1]Datos!$D$15,(G30*[1]Datos!$C$15)))</f>
        <v>2158.4</v>
      </c>
      <c r="J30" s="18"/>
      <c r="K30" s="17">
        <f t="shared" si="9"/>
        <v>66803.899999999994</v>
      </c>
      <c r="L30" s="17">
        <v>5556.66</v>
      </c>
      <c r="M30" s="18"/>
      <c r="N30" s="18">
        <v>25</v>
      </c>
      <c r="O30" s="18">
        <f t="shared" si="1"/>
        <v>25</v>
      </c>
      <c r="P30" s="17"/>
      <c r="Q30" s="17">
        <f t="shared" si="2"/>
        <v>9777.76</v>
      </c>
      <c r="R30" s="17">
        <f t="shared" si="0"/>
        <v>61222.239999999998</v>
      </c>
    </row>
    <row r="31" spans="1:21" ht="20.25" customHeight="1">
      <c r="A31" s="11">
        <v>24</v>
      </c>
      <c r="B31" s="19" t="s">
        <v>57</v>
      </c>
      <c r="C31" s="19" t="s">
        <v>56</v>
      </c>
      <c r="D31" s="21">
        <v>44207</v>
      </c>
      <c r="E31" s="21">
        <v>44566</v>
      </c>
      <c r="F31" s="15" t="s">
        <v>31</v>
      </c>
      <c r="G31" s="15">
        <v>71000</v>
      </c>
      <c r="H31" s="16">
        <v>2037.7</v>
      </c>
      <c r="I31" s="16">
        <v>2158.4</v>
      </c>
      <c r="J31" s="18"/>
      <c r="K31" s="17">
        <f>+G31-(H31+I31+J31)</f>
        <v>66803.899999999994</v>
      </c>
      <c r="L31" s="18">
        <v>5556.66</v>
      </c>
      <c r="M31" s="18"/>
      <c r="N31" s="18">
        <v>25</v>
      </c>
      <c r="O31" s="18">
        <f t="shared" si="1"/>
        <v>25</v>
      </c>
      <c r="P31" s="26"/>
      <c r="Q31" s="17">
        <f t="shared" si="2"/>
        <v>9777.76</v>
      </c>
      <c r="R31" s="17">
        <f t="shared" si="0"/>
        <v>61222.239999999998</v>
      </c>
    </row>
    <row r="32" spans="1:21" ht="20.25" customHeight="1">
      <c r="A32" s="11">
        <v>25</v>
      </c>
      <c r="B32" s="19" t="s">
        <v>58</v>
      </c>
      <c r="C32" s="19" t="s">
        <v>59</v>
      </c>
      <c r="D32" s="13" t="s">
        <v>60</v>
      </c>
      <c r="E32" s="13" t="s">
        <v>61</v>
      </c>
      <c r="F32" s="15" t="s">
        <v>31</v>
      </c>
      <c r="G32" s="15">
        <v>175000</v>
      </c>
      <c r="H32" s="16">
        <f>IF(G32&gt;=[1]Datos!$D$14,([1]Datos!$D$14*[1]Datos!$C$14),IF(G32&lt;=[1]Datos!$D$14,(G32*[1]Datos!$C$14)))</f>
        <v>5022.5</v>
      </c>
      <c r="I32" s="16">
        <v>5320</v>
      </c>
      <c r="J32" s="18"/>
      <c r="K32" s="17">
        <f>+G32-(H32+I32+J32)</f>
        <v>164657.5</v>
      </c>
      <c r="L32" s="17">
        <v>29747.24</v>
      </c>
      <c r="M32" s="18"/>
      <c r="N32" s="18">
        <v>25</v>
      </c>
      <c r="O32" s="18">
        <f t="shared" si="1"/>
        <v>25</v>
      </c>
      <c r="P32" s="18"/>
      <c r="Q32" s="17">
        <f t="shared" si="2"/>
        <v>40114.740000000005</v>
      </c>
      <c r="R32" s="17">
        <f t="shared" si="0"/>
        <v>134885.26</v>
      </c>
    </row>
    <row r="33" spans="1:18" ht="20.25" customHeight="1">
      <c r="A33" s="11">
        <v>26</v>
      </c>
      <c r="B33" s="19" t="s">
        <v>62</v>
      </c>
      <c r="C33" s="19" t="s">
        <v>63</v>
      </c>
      <c r="D33" s="21">
        <v>44958</v>
      </c>
      <c r="E33" s="21">
        <v>44964</v>
      </c>
      <c r="F33" s="14" t="s">
        <v>31</v>
      </c>
      <c r="G33" s="17">
        <v>145000</v>
      </c>
      <c r="H33" s="16">
        <v>4161.5</v>
      </c>
      <c r="I33" s="16">
        <v>4408</v>
      </c>
      <c r="J33" s="18"/>
      <c r="K33" s="17">
        <f>+G33-(H33+I33+J33)</f>
        <v>136430.5</v>
      </c>
      <c r="L33" s="17">
        <v>22690.49</v>
      </c>
      <c r="M33" s="18"/>
      <c r="N33" s="18">
        <v>25</v>
      </c>
      <c r="O33" s="18">
        <f t="shared" si="1"/>
        <v>25</v>
      </c>
      <c r="P33" s="18"/>
      <c r="Q33" s="17">
        <f t="shared" si="2"/>
        <v>31284.99</v>
      </c>
      <c r="R33" s="17">
        <f>+G33-Q33</f>
        <v>113715.01</v>
      </c>
    </row>
    <row r="34" spans="1:18" ht="20.25" customHeight="1">
      <c r="A34" s="11">
        <v>27</v>
      </c>
      <c r="B34" s="19" t="s">
        <v>62</v>
      </c>
      <c r="C34" s="23" t="s">
        <v>64</v>
      </c>
      <c r="D34" s="21">
        <v>44930</v>
      </c>
      <c r="E34" s="21">
        <v>44936</v>
      </c>
      <c r="F34" s="14" t="s">
        <v>31</v>
      </c>
      <c r="G34" s="17">
        <v>86000</v>
      </c>
      <c r="H34" s="16">
        <v>2468.1999999999998</v>
      </c>
      <c r="I34" s="16">
        <v>2614.4</v>
      </c>
      <c r="J34" s="18"/>
      <c r="K34" s="17">
        <f>+G34-(H34+I34+J34)</f>
        <v>80917.399999999994</v>
      </c>
      <c r="L34" s="17">
        <v>8812.2199999999993</v>
      </c>
      <c r="M34" s="18"/>
      <c r="N34" s="18">
        <v>25</v>
      </c>
      <c r="O34" s="18">
        <f t="shared" si="1"/>
        <v>25</v>
      </c>
      <c r="P34" s="18"/>
      <c r="Q34" s="17">
        <f t="shared" si="2"/>
        <v>13919.82</v>
      </c>
      <c r="R34" s="17">
        <f>+G34-Q34</f>
        <v>72080.179999999993</v>
      </c>
    </row>
    <row r="35" spans="1:18" ht="20.25" customHeight="1">
      <c r="A35" s="11">
        <v>28</v>
      </c>
      <c r="B35" s="19" t="s">
        <v>58</v>
      </c>
      <c r="C35" s="19" t="s">
        <v>65</v>
      </c>
      <c r="D35" s="19" t="s">
        <v>66</v>
      </c>
      <c r="E35" s="19" t="s">
        <v>67</v>
      </c>
      <c r="F35" s="27" t="s">
        <v>31</v>
      </c>
      <c r="G35" s="17">
        <v>86000</v>
      </c>
      <c r="H35" s="16">
        <v>2468.1999999999998</v>
      </c>
      <c r="I35" s="16">
        <v>2614.4</v>
      </c>
      <c r="J35" s="16">
        <f>1715.46*2</f>
        <v>3430.92</v>
      </c>
      <c r="K35" s="17">
        <f t="shared" ref="K35:K40" si="11">+G35-(H35+I35+J35)</f>
        <v>77486.48</v>
      </c>
      <c r="L35" s="17">
        <v>7954.49</v>
      </c>
      <c r="M35" s="18"/>
      <c r="N35" s="18">
        <v>25</v>
      </c>
      <c r="O35" s="18">
        <f t="shared" si="1"/>
        <v>3455.92</v>
      </c>
      <c r="P35" s="18"/>
      <c r="Q35" s="17">
        <f t="shared" si="2"/>
        <v>16493.010000000002</v>
      </c>
      <c r="R35" s="17">
        <f t="shared" si="0"/>
        <v>69506.989999999991</v>
      </c>
    </row>
    <row r="36" spans="1:18" ht="20.25" customHeight="1">
      <c r="A36" s="11">
        <v>29</v>
      </c>
      <c r="B36" s="19" t="s">
        <v>58</v>
      </c>
      <c r="C36" s="19" t="s">
        <v>65</v>
      </c>
      <c r="D36" s="21">
        <v>44565</v>
      </c>
      <c r="E36" s="21">
        <v>44571</v>
      </c>
      <c r="F36" s="27" t="s">
        <v>31</v>
      </c>
      <c r="G36" s="17">
        <v>86000</v>
      </c>
      <c r="H36" s="16">
        <v>2468.1999999999998</v>
      </c>
      <c r="I36" s="16">
        <v>2614.4</v>
      </c>
      <c r="J36" s="18"/>
      <c r="K36" s="17">
        <f t="shared" si="11"/>
        <v>80917.399999999994</v>
      </c>
      <c r="L36" s="17">
        <v>8812.2199999999993</v>
      </c>
      <c r="M36" s="18"/>
      <c r="N36" s="18">
        <v>25</v>
      </c>
      <c r="O36" s="18">
        <f t="shared" si="1"/>
        <v>25</v>
      </c>
      <c r="P36" s="18"/>
      <c r="Q36" s="17">
        <f t="shared" si="2"/>
        <v>13919.82</v>
      </c>
      <c r="R36" s="17">
        <f t="shared" si="0"/>
        <v>72080.179999999993</v>
      </c>
    </row>
    <row r="37" spans="1:18" ht="20.25" customHeight="1">
      <c r="A37" s="11">
        <v>30</v>
      </c>
      <c r="B37" s="19" t="s">
        <v>58</v>
      </c>
      <c r="C37" s="19" t="s">
        <v>68</v>
      </c>
      <c r="D37" s="19" t="s">
        <v>66</v>
      </c>
      <c r="E37" s="19" t="s">
        <v>67</v>
      </c>
      <c r="F37" s="27" t="s">
        <v>24</v>
      </c>
      <c r="G37" s="17">
        <v>71000</v>
      </c>
      <c r="H37" s="16">
        <v>2037.7</v>
      </c>
      <c r="I37" s="16">
        <v>2158.4</v>
      </c>
      <c r="J37" s="17">
        <v>1715.46</v>
      </c>
      <c r="K37" s="17">
        <f>+G37-(H37+I37+J37)</f>
        <v>65088.44</v>
      </c>
      <c r="L37" s="17">
        <v>5213.5600000000004</v>
      </c>
      <c r="M37" s="18"/>
      <c r="N37" s="18">
        <v>25</v>
      </c>
      <c r="O37" s="18">
        <f t="shared" si="1"/>
        <v>1740.46</v>
      </c>
      <c r="P37" s="17"/>
      <c r="Q37" s="17">
        <f t="shared" si="2"/>
        <v>11150.119999999999</v>
      </c>
      <c r="R37" s="17">
        <f>+G37-Q37</f>
        <v>59849.880000000005</v>
      </c>
    </row>
    <row r="38" spans="1:18" ht="20.25" customHeight="1">
      <c r="A38" s="11">
        <v>31</v>
      </c>
      <c r="B38" s="19" t="s">
        <v>58</v>
      </c>
      <c r="C38" s="19" t="s">
        <v>69</v>
      </c>
      <c r="D38" s="21">
        <v>44565</v>
      </c>
      <c r="E38" s="21">
        <v>44571</v>
      </c>
      <c r="F38" s="27" t="s">
        <v>31</v>
      </c>
      <c r="G38" s="17">
        <v>55000</v>
      </c>
      <c r="H38" s="16">
        <v>1578.5</v>
      </c>
      <c r="I38" s="16">
        <v>1672</v>
      </c>
      <c r="J38" s="18"/>
      <c r="K38" s="17">
        <f t="shared" si="11"/>
        <v>51749.5</v>
      </c>
      <c r="L38" s="17">
        <v>2559.6799999999998</v>
      </c>
      <c r="M38" s="18"/>
      <c r="N38" s="18">
        <v>25</v>
      </c>
      <c r="O38" s="18">
        <f t="shared" si="1"/>
        <v>25</v>
      </c>
      <c r="P38" s="18"/>
      <c r="Q38" s="17">
        <f t="shared" si="2"/>
        <v>5835.18</v>
      </c>
      <c r="R38" s="17">
        <f t="shared" si="0"/>
        <v>49164.82</v>
      </c>
    </row>
    <row r="39" spans="1:18" ht="20.25" customHeight="1">
      <c r="A39" s="11">
        <v>32</v>
      </c>
      <c r="B39" s="19" t="s">
        <v>58</v>
      </c>
      <c r="C39" s="19" t="s">
        <v>70</v>
      </c>
      <c r="D39" s="21">
        <v>44198</v>
      </c>
      <c r="E39" s="21">
        <v>44563</v>
      </c>
      <c r="F39" s="27" t="s">
        <v>31</v>
      </c>
      <c r="G39" s="17">
        <v>55000</v>
      </c>
      <c r="H39" s="16">
        <v>1578.5</v>
      </c>
      <c r="I39" s="16">
        <v>1672</v>
      </c>
      <c r="J39" s="17">
        <v>1715.46</v>
      </c>
      <c r="K39" s="17">
        <f t="shared" si="11"/>
        <v>50034.04</v>
      </c>
      <c r="L39" s="17">
        <v>2302.36</v>
      </c>
      <c r="M39" s="18"/>
      <c r="N39" s="18">
        <v>25</v>
      </c>
      <c r="O39" s="18">
        <f t="shared" si="1"/>
        <v>1740.46</v>
      </c>
      <c r="P39" s="18"/>
      <c r="Q39" s="17">
        <f t="shared" si="2"/>
        <v>7293.3200000000006</v>
      </c>
      <c r="R39" s="17">
        <f t="shared" si="0"/>
        <v>47706.68</v>
      </c>
    </row>
    <row r="40" spans="1:18" ht="20.25" customHeight="1">
      <c r="A40" s="11">
        <v>33</v>
      </c>
      <c r="B40" s="19" t="s">
        <v>58</v>
      </c>
      <c r="C40" s="19" t="s">
        <v>70</v>
      </c>
      <c r="D40" s="21">
        <v>44200</v>
      </c>
      <c r="E40" s="21">
        <v>44206</v>
      </c>
      <c r="F40" s="14" t="s">
        <v>31</v>
      </c>
      <c r="G40" s="17">
        <v>55000</v>
      </c>
      <c r="H40" s="16">
        <f>IF(G40&gt;=[1]Datos!$D$14,([1]Datos!$D$14*[1]Datos!$C$14),IF(G40&lt;=[1]Datos!$D$14,(G40*[1]Datos!$C$14)))</f>
        <v>1578.5</v>
      </c>
      <c r="I40" s="16">
        <f>IF(G40&gt;=[1]Datos!$D$15,([1]Datos!$D$15*[1]Datos!$C$15),IF(G40&lt;=[1]Datos!$D$15,(G40*[1]Datos!$C$15)))</f>
        <v>1672</v>
      </c>
      <c r="J40" s="18"/>
      <c r="K40" s="17">
        <f t="shared" si="11"/>
        <v>51749.5</v>
      </c>
      <c r="L40" s="17">
        <v>2559.6799999999998</v>
      </c>
      <c r="M40" s="18"/>
      <c r="N40" s="18">
        <v>25</v>
      </c>
      <c r="O40" s="18">
        <f t="shared" si="1"/>
        <v>25</v>
      </c>
      <c r="P40" s="18"/>
      <c r="Q40" s="17">
        <f t="shared" si="2"/>
        <v>5835.18</v>
      </c>
      <c r="R40" s="17">
        <f t="shared" si="0"/>
        <v>49164.82</v>
      </c>
    </row>
    <row r="41" spans="1:18" s="9" customFormat="1" ht="20.25" customHeight="1">
      <c r="A41" s="11">
        <v>34</v>
      </c>
      <c r="B41" s="19" t="s">
        <v>71</v>
      </c>
      <c r="C41" s="28" t="s">
        <v>72</v>
      </c>
      <c r="D41" s="21">
        <v>44200</v>
      </c>
      <c r="E41" s="21">
        <v>44565</v>
      </c>
      <c r="F41" s="29" t="s">
        <v>31</v>
      </c>
      <c r="G41" s="30">
        <v>185000</v>
      </c>
      <c r="H41" s="17">
        <f>IF(G41&gt;=[1]Datos!$D$14,([1]Datos!$D$14*[1]Datos!$C$14),IF(G41&lt;=[1]Datos!$D$14,(G41*[1]Datos!$C$14)))</f>
        <v>5309.5</v>
      </c>
      <c r="I41" s="17">
        <v>5624</v>
      </c>
      <c r="J41" s="17"/>
      <c r="K41" s="17">
        <f>+G41-(H41+I41+J41)</f>
        <v>174066.5</v>
      </c>
      <c r="L41" s="17">
        <v>32099.49</v>
      </c>
      <c r="M41" s="17"/>
      <c r="N41" s="17">
        <v>25</v>
      </c>
      <c r="O41" s="18">
        <f t="shared" si="1"/>
        <v>25</v>
      </c>
      <c r="P41" s="16"/>
      <c r="Q41" s="17">
        <f t="shared" si="2"/>
        <v>43057.990000000005</v>
      </c>
      <c r="R41" s="17">
        <f t="shared" si="0"/>
        <v>141942.01</v>
      </c>
    </row>
    <row r="42" spans="1:18" s="9" customFormat="1" ht="20.25" customHeight="1">
      <c r="A42" s="11">
        <v>35</v>
      </c>
      <c r="B42" s="19" t="s">
        <v>73</v>
      </c>
      <c r="C42" s="28" t="s">
        <v>74</v>
      </c>
      <c r="D42" s="21">
        <v>44573</v>
      </c>
      <c r="E42" s="21">
        <v>44932</v>
      </c>
      <c r="F42" s="29" t="s">
        <v>31</v>
      </c>
      <c r="G42" s="30">
        <v>150000</v>
      </c>
      <c r="H42" s="16">
        <v>4305</v>
      </c>
      <c r="I42" s="16">
        <v>4560</v>
      </c>
      <c r="J42" s="17"/>
      <c r="K42" s="17">
        <f>+G42-(H42+I42+J42)</f>
        <v>141135</v>
      </c>
      <c r="L42" s="17">
        <v>23866.62</v>
      </c>
      <c r="M42" s="18"/>
      <c r="N42" s="18">
        <v>25</v>
      </c>
      <c r="O42" s="18">
        <f t="shared" si="1"/>
        <v>25</v>
      </c>
      <c r="P42" s="18"/>
      <c r="Q42" s="17">
        <f t="shared" si="2"/>
        <v>32756.62</v>
      </c>
      <c r="R42" s="17">
        <f t="shared" si="0"/>
        <v>117243.38</v>
      </c>
    </row>
    <row r="43" spans="1:18" ht="20.25" customHeight="1">
      <c r="A43" s="11">
        <v>36</v>
      </c>
      <c r="B43" s="19" t="s">
        <v>75</v>
      </c>
      <c r="C43" s="19" t="s">
        <v>76</v>
      </c>
      <c r="D43" s="21">
        <v>44567</v>
      </c>
      <c r="E43" s="21">
        <v>44573</v>
      </c>
      <c r="F43" s="20" t="s">
        <v>24</v>
      </c>
      <c r="G43" s="17">
        <v>100000</v>
      </c>
      <c r="H43" s="16">
        <f>IF(G43&gt;=[1]Datos!$D$14,([1]Datos!$D$14*[1]Datos!$C$14),IF(G43&lt;=[1]Datos!$D$14,(G43*[1]Datos!$C$14)))</f>
        <v>2870</v>
      </c>
      <c r="I43" s="16">
        <f>IF(G43&gt;=[1]Datos!$D$15,([1]Datos!$D$15*[1]Datos!$C$15),IF(G43&lt;=[1]Datos!$D$15,(G43*[1]Datos!$C$15)))</f>
        <v>3040</v>
      </c>
      <c r="J43" s="17"/>
      <c r="K43" s="17">
        <f t="shared" ref="K43:K48" si="12">+G43-(H43+I43+J43)</f>
        <v>94090</v>
      </c>
      <c r="L43" s="17">
        <v>12105.37</v>
      </c>
      <c r="M43" s="18"/>
      <c r="N43" s="18">
        <v>25</v>
      </c>
      <c r="O43" s="18">
        <f t="shared" si="1"/>
        <v>25</v>
      </c>
      <c r="P43" s="18"/>
      <c r="Q43" s="17">
        <f t="shared" si="2"/>
        <v>18040.370000000003</v>
      </c>
      <c r="R43" s="17">
        <f t="shared" si="0"/>
        <v>81959.63</v>
      </c>
    </row>
    <row r="44" spans="1:18" ht="20.25" customHeight="1">
      <c r="A44" s="11">
        <v>37</v>
      </c>
      <c r="B44" s="19" t="s">
        <v>75</v>
      </c>
      <c r="C44" s="19" t="s">
        <v>77</v>
      </c>
      <c r="D44" s="31">
        <v>44198</v>
      </c>
      <c r="E44" s="31">
        <v>44204</v>
      </c>
      <c r="F44" s="15" t="s">
        <v>31</v>
      </c>
      <c r="G44" s="15">
        <v>71000</v>
      </c>
      <c r="H44" s="16">
        <v>2037.7</v>
      </c>
      <c r="I44" s="16">
        <v>2158.4</v>
      </c>
      <c r="J44" s="18"/>
      <c r="K44" s="17">
        <f t="shared" si="12"/>
        <v>66803.899999999994</v>
      </c>
      <c r="L44" s="16">
        <v>5556.66</v>
      </c>
      <c r="M44" s="18"/>
      <c r="N44" s="18">
        <v>25</v>
      </c>
      <c r="O44" s="18">
        <f t="shared" si="1"/>
        <v>25</v>
      </c>
      <c r="P44" s="32"/>
      <c r="Q44" s="17">
        <f t="shared" si="2"/>
        <v>9777.76</v>
      </c>
      <c r="R44" s="17">
        <f t="shared" si="0"/>
        <v>61222.239999999998</v>
      </c>
    </row>
    <row r="45" spans="1:18" ht="20.25" customHeight="1">
      <c r="A45" s="11">
        <v>38</v>
      </c>
      <c r="B45" s="19" t="s">
        <v>75</v>
      </c>
      <c r="C45" s="19" t="s">
        <v>77</v>
      </c>
      <c r="D45" s="31">
        <v>44570</v>
      </c>
      <c r="E45" s="31">
        <v>44929</v>
      </c>
      <c r="F45" s="15" t="s">
        <v>31</v>
      </c>
      <c r="G45" s="15">
        <v>71000</v>
      </c>
      <c r="H45" s="16">
        <v>2037.7</v>
      </c>
      <c r="I45" s="16">
        <v>2158.4</v>
      </c>
      <c r="J45" s="18"/>
      <c r="K45" s="17">
        <f>+G45-(H45+I45+J45)</f>
        <v>66803.899999999994</v>
      </c>
      <c r="L45" s="16">
        <v>5556.66</v>
      </c>
      <c r="M45" s="18"/>
      <c r="N45" s="18">
        <v>25</v>
      </c>
      <c r="O45" s="18">
        <f t="shared" si="1"/>
        <v>25</v>
      </c>
      <c r="P45" s="17"/>
      <c r="Q45" s="17">
        <f t="shared" si="2"/>
        <v>9777.76</v>
      </c>
      <c r="R45" s="17">
        <f t="shared" si="0"/>
        <v>61222.239999999998</v>
      </c>
    </row>
    <row r="46" spans="1:18" ht="20.25" customHeight="1">
      <c r="A46" s="11">
        <v>39</v>
      </c>
      <c r="B46" s="19" t="s">
        <v>75</v>
      </c>
      <c r="C46" s="19" t="s">
        <v>77</v>
      </c>
      <c r="D46" s="31">
        <v>44567</v>
      </c>
      <c r="E46" s="31">
        <v>44573</v>
      </c>
      <c r="F46" s="15" t="s">
        <v>31</v>
      </c>
      <c r="G46" s="15">
        <v>71000</v>
      </c>
      <c r="H46" s="16">
        <v>2037.7</v>
      </c>
      <c r="I46" s="16">
        <v>2158.4</v>
      </c>
      <c r="J46" s="18"/>
      <c r="K46" s="17">
        <f>+G46-(H46+I46+J46)</f>
        <v>66803.899999999994</v>
      </c>
      <c r="L46" s="16">
        <v>5556.66</v>
      </c>
      <c r="M46" s="18"/>
      <c r="N46" s="18">
        <v>25</v>
      </c>
      <c r="O46" s="18">
        <f t="shared" si="1"/>
        <v>25</v>
      </c>
      <c r="P46" s="18"/>
      <c r="Q46" s="17">
        <f t="shared" si="2"/>
        <v>9777.76</v>
      </c>
      <c r="R46" s="17">
        <f>+G46-Q46</f>
        <v>61222.239999999998</v>
      </c>
    </row>
    <row r="47" spans="1:18" ht="20.25" customHeight="1">
      <c r="A47" s="11">
        <v>40</v>
      </c>
      <c r="B47" s="19" t="s">
        <v>75</v>
      </c>
      <c r="C47" s="19" t="s">
        <v>77</v>
      </c>
      <c r="D47" s="21" t="s">
        <v>42</v>
      </c>
      <c r="E47" s="21" t="s">
        <v>43</v>
      </c>
      <c r="F47" s="15" t="s">
        <v>24</v>
      </c>
      <c r="G47" s="17">
        <v>71000</v>
      </c>
      <c r="H47" s="16">
        <v>2037.7</v>
      </c>
      <c r="I47" s="16">
        <v>2158.4</v>
      </c>
      <c r="J47" s="18"/>
      <c r="K47" s="17">
        <f t="shared" si="12"/>
        <v>66803.899999999994</v>
      </c>
      <c r="L47" s="17">
        <v>5556.66</v>
      </c>
      <c r="M47" s="18">
        <v>635.47</v>
      </c>
      <c r="N47" s="18">
        <v>25</v>
      </c>
      <c r="O47" s="18">
        <f t="shared" si="1"/>
        <v>660.47</v>
      </c>
      <c r="P47" s="17"/>
      <c r="Q47" s="17">
        <f t="shared" si="2"/>
        <v>10413.23</v>
      </c>
      <c r="R47" s="17">
        <f t="shared" ref="R47:R48" si="13">+G47-Q47</f>
        <v>60586.770000000004</v>
      </c>
    </row>
    <row r="48" spans="1:18" ht="20.25" customHeight="1">
      <c r="A48" s="11">
        <v>41</v>
      </c>
      <c r="B48" s="19" t="s">
        <v>75</v>
      </c>
      <c r="C48" s="19" t="s">
        <v>77</v>
      </c>
      <c r="D48" s="21" t="s">
        <v>42</v>
      </c>
      <c r="E48" s="21" t="s">
        <v>43</v>
      </c>
      <c r="F48" s="15" t="s">
        <v>24</v>
      </c>
      <c r="G48" s="17">
        <v>71000</v>
      </c>
      <c r="H48" s="16">
        <v>2037.7</v>
      </c>
      <c r="I48" s="16">
        <v>2158.4</v>
      </c>
      <c r="J48" s="18"/>
      <c r="K48" s="17">
        <f t="shared" si="12"/>
        <v>66803.899999999994</v>
      </c>
      <c r="L48" s="17">
        <v>5556.66</v>
      </c>
      <c r="M48" s="18">
        <v>1685.36</v>
      </c>
      <c r="N48" s="18">
        <v>25</v>
      </c>
      <c r="O48" s="18">
        <f t="shared" si="1"/>
        <v>1710.36</v>
      </c>
      <c r="P48" s="17"/>
      <c r="Q48" s="17">
        <f t="shared" si="2"/>
        <v>11463.12</v>
      </c>
      <c r="R48" s="17">
        <f t="shared" si="13"/>
        <v>59536.88</v>
      </c>
    </row>
    <row r="49" spans="1:18" ht="20.25" customHeight="1">
      <c r="A49" s="11">
        <v>42</v>
      </c>
      <c r="B49" s="19" t="s">
        <v>75</v>
      </c>
      <c r="C49" s="19" t="s">
        <v>77</v>
      </c>
      <c r="D49" s="31" t="s">
        <v>78</v>
      </c>
      <c r="E49" s="31">
        <v>45475</v>
      </c>
      <c r="F49" s="20" t="s">
        <v>24</v>
      </c>
      <c r="G49" s="15">
        <v>71000</v>
      </c>
      <c r="H49" s="16">
        <v>2037.7</v>
      </c>
      <c r="I49" s="16">
        <v>2158.4</v>
      </c>
      <c r="J49" s="18"/>
      <c r="K49" s="17">
        <f>+G49-(H49+I49+J49)</f>
        <v>66803.899999999994</v>
      </c>
      <c r="L49" s="17">
        <v>5556.66</v>
      </c>
      <c r="M49" s="18"/>
      <c r="N49" s="18">
        <v>25</v>
      </c>
      <c r="O49" s="18">
        <f t="shared" si="1"/>
        <v>25</v>
      </c>
      <c r="P49" s="17"/>
      <c r="Q49" s="17">
        <f t="shared" si="2"/>
        <v>9777.76</v>
      </c>
      <c r="R49" s="17">
        <f t="shared" si="0"/>
        <v>61222.239999999998</v>
      </c>
    </row>
    <row r="50" spans="1:18" ht="20.25" customHeight="1">
      <c r="A50" s="11">
        <v>43</v>
      </c>
      <c r="B50" s="19" t="s">
        <v>75</v>
      </c>
      <c r="C50" s="19" t="s">
        <v>77</v>
      </c>
      <c r="D50" s="31">
        <v>44937</v>
      </c>
      <c r="E50" s="31">
        <v>45296</v>
      </c>
      <c r="F50" s="20" t="s">
        <v>24</v>
      </c>
      <c r="G50" s="15">
        <v>71000</v>
      </c>
      <c r="H50" s="16">
        <v>2037.7</v>
      </c>
      <c r="I50" s="16">
        <v>2158.4</v>
      </c>
      <c r="J50" s="18"/>
      <c r="K50" s="17">
        <f t="shared" ref="K50:K55" si="14">+G50-(H50+I50+J50)</f>
        <v>66803.899999999994</v>
      </c>
      <c r="L50" s="26"/>
      <c r="M50" s="18">
        <v>635.47</v>
      </c>
      <c r="N50" s="18">
        <v>25</v>
      </c>
      <c r="O50" s="18">
        <f t="shared" si="1"/>
        <v>660.47</v>
      </c>
      <c r="P50" s="17">
        <v>5556.66</v>
      </c>
      <c r="Q50" s="17">
        <f t="shared" si="2"/>
        <v>4856.5700000000006</v>
      </c>
      <c r="R50" s="17">
        <f>+G50-Q50</f>
        <v>66143.429999999993</v>
      </c>
    </row>
    <row r="51" spans="1:18" ht="20.25" customHeight="1">
      <c r="A51" s="11">
        <v>44</v>
      </c>
      <c r="B51" s="19" t="s">
        <v>75</v>
      </c>
      <c r="C51" s="19" t="s">
        <v>77</v>
      </c>
      <c r="D51" s="31">
        <v>44937</v>
      </c>
      <c r="E51" s="31">
        <v>45296</v>
      </c>
      <c r="F51" s="20" t="s">
        <v>24</v>
      </c>
      <c r="G51" s="15">
        <v>71000</v>
      </c>
      <c r="H51" s="16">
        <v>2037.7</v>
      </c>
      <c r="I51" s="16">
        <v>2158.4</v>
      </c>
      <c r="J51" s="18"/>
      <c r="K51" s="17">
        <f t="shared" si="14"/>
        <v>66803.899999999994</v>
      </c>
      <c r="L51" s="24"/>
      <c r="M51" s="18">
        <v>635.47</v>
      </c>
      <c r="N51" s="18">
        <v>25</v>
      </c>
      <c r="O51" s="18">
        <f t="shared" si="1"/>
        <v>660.47</v>
      </c>
      <c r="P51" s="17">
        <v>5556.66</v>
      </c>
      <c r="Q51" s="17">
        <f t="shared" si="2"/>
        <v>4856.5700000000006</v>
      </c>
      <c r="R51" s="17">
        <f t="shared" ref="R51:R55" si="15">+G51-Q51</f>
        <v>66143.429999999993</v>
      </c>
    </row>
    <row r="52" spans="1:18" ht="20.25" customHeight="1">
      <c r="A52" s="11">
        <v>45</v>
      </c>
      <c r="B52" s="19" t="s">
        <v>75</v>
      </c>
      <c r="C52" s="19" t="s">
        <v>77</v>
      </c>
      <c r="D52" s="31">
        <v>44937</v>
      </c>
      <c r="E52" s="31">
        <v>45296</v>
      </c>
      <c r="F52" s="20" t="s">
        <v>24</v>
      </c>
      <c r="G52" s="15">
        <v>71000</v>
      </c>
      <c r="H52" s="16">
        <v>2037.7</v>
      </c>
      <c r="I52" s="16">
        <v>2158.4</v>
      </c>
      <c r="J52" s="18"/>
      <c r="K52" s="17">
        <f t="shared" si="14"/>
        <v>66803.899999999994</v>
      </c>
      <c r="L52" s="17">
        <v>5556.66</v>
      </c>
      <c r="M52" s="18">
        <v>2541.89</v>
      </c>
      <c r="N52" s="18">
        <v>25</v>
      </c>
      <c r="O52" s="18">
        <f t="shared" si="1"/>
        <v>2566.89</v>
      </c>
      <c r="P52" s="17"/>
      <c r="Q52" s="17">
        <f t="shared" si="2"/>
        <v>12319.65</v>
      </c>
      <c r="R52" s="17">
        <f t="shared" si="15"/>
        <v>58680.35</v>
      </c>
    </row>
    <row r="53" spans="1:18" ht="20.25" customHeight="1">
      <c r="A53" s="11">
        <v>46</v>
      </c>
      <c r="B53" s="19" t="s">
        <v>75</v>
      </c>
      <c r="C53" s="19" t="s">
        <v>77</v>
      </c>
      <c r="D53" s="31">
        <v>44937</v>
      </c>
      <c r="E53" s="31">
        <v>45296</v>
      </c>
      <c r="F53" s="20" t="s">
        <v>31</v>
      </c>
      <c r="G53" s="15">
        <v>71000</v>
      </c>
      <c r="H53" s="16">
        <v>2037.7</v>
      </c>
      <c r="I53" s="16">
        <v>2158.4</v>
      </c>
      <c r="J53" s="18"/>
      <c r="K53" s="17">
        <f t="shared" si="14"/>
        <v>66803.899999999994</v>
      </c>
      <c r="L53" s="17">
        <v>5283.07</v>
      </c>
      <c r="M53" s="18">
        <v>2541.89</v>
      </c>
      <c r="N53" s="18">
        <v>25</v>
      </c>
      <c r="O53" s="18">
        <f t="shared" si="1"/>
        <v>2566.89</v>
      </c>
      <c r="P53" s="17">
        <v>273.58999999999997</v>
      </c>
      <c r="Q53" s="17">
        <f t="shared" si="2"/>
        <v>12046.06</v>
      </c>
      <c r="R53" s="17">
        <f t="shared" si="15"/>
        <v>58953.94</v>
      </c>
    </row>
    <row r="54" spans="1:18" ht="20.25" customHeight="1">
      <c r="A54" s="11">
        <v>47</v>
      </c>
      <c r="B54" s="19" t="s">
        <v>75</v>
      </c>
      <c r="C54" s="19" t="s">
        <v>77</v>
      </c>
      <c r="D54" s="31">
        <v>44938</v>
      </c>
      <c r="E54" s="31">
        <v>45296</v>
      </c>
      <c r="F54" s="20" t="s">
        <v>24</v>
      </c>
      <c r="G54" s="15">
        <v>71000</v>
      </c>
      <c r="H54" s="16">
        <v>2037.7</v>
      </c>
      <c r="I54" s="16">
        <v>2158.4</v>
      </c>
      <c r="J54" s="18">
        <v>3430.92</v>
      </c>
      <c r="K54" s="17">
        <f t="shared" si="14"/>
        <v>63372.979999999996</v>
      </c>
      <c r="L54" s="17">
        <v>3185.65</v>
      </c>
      <c r="M54" s="18">
        <v>1906.42</v>
      </c>
      <c r="N54" s="18">
        <v>25</v>
      </c>
      <c r="O54" s="18">
        <f>+M54+N54+J54</f>
        <v>5362.34</v>
      </c>
      <c r="P54" s="17">
        <v>1684.82</v>
      </c>
      <c r="Q54" s="17">
        <f t="shared" si="2"/>
        <v>12744.09</v>
      </c>
      <c r="R54" s="17">
        <f t="shared" si="15"/>
        <v>58255.91</v>
      </c>
    </row>
    <row r="55" spans="1:18" ht="20.25" customHeight="1">
      <c r="A55" s="11">
        <v>48</v>
      </c>
      <c r="B55" s="19" t="s">
        <v>75</v>
      </c>
      <c r="C55" s="19" t="s">
        <v>77</v>
      </c>
      <c r="D55" s="31">
        <v>44938</v>
      </c>
      <c r="E55" s="31">
        <v>45296</v>
      </c>
      <c r="F55" s="20" t="s">
        <v>24</v>
      </c>
      <c r="G55" s="15">
        <v>71000</v>
      </c>
      <c r="H55" s="16">
        <v>2037.7</v>
      </c>
      <c r="I55" s="16">
        <v>2158.4</v>
      </c>
      <c r="J55" s="18"/>
      <c r="K55" s="17">
        <f t="shared" si="14"/>
        <v>66803.899999999994</v>
      </c>
      <c r="L55" s="17">
        <v>5556.66</v>
      </c>
      <c r="M55" s="18">
        <v>1685.36</v>
      </c>
      <c r="N55" s="18">
        <v>25</v>
      </c>
      <c r="O55" s="18">
        <f t="shared" si="1"/>
        <v>1710.36</v>
      </c>
      <c r="P55" s="17"/>
      <c r="Q55" s="17">
        <f t="shared" si="2"/>
        <v>11463.12</v>
      </c>
      <c r="R55" s="17">
        <f t="shared" si="15"/>
        <v>59536.88</v>
      </c>
    </row>
    <row r="56" spans="1:18" ht="20.25" customHeight="1">
      <c r="A56" s="11">
        <v>49</v>
      </c>
      <c r="B56" s="19" t="s">
        <v>75</v>
      </c>
      <c r="C56" s="19" t="s">
        <v>77</v>
      </c>
      <c r="D56" s="31">
        <v>45296</v>
      </c>
      <c r="E56" s="31">
        <v>45302</v>
      </c>
      <c r="F56" s="20" t="s">
        <v>31</v>
      </c>
      <c r="G56" s="15">
        <v>71000</v>
      </c>
      <c r="H56" s="16">
        <v>2037.7</v>
      </c>
      <c r="I56" s="16">
        <v>2158.4</v>
      </c>
      <c r="J56" s="18"/>
      <c r="K56" s="17">
        <f>+G56-(H56+I56+J56)</f>
        <v>66803.899999999994</v>
      </c>
      <c r="L56" s="16">
        <v>5556.66</v>
      </c>
      <c r="M56" s="18"/>
      <c r="N56" s="18">
        <v>25</v>
      </c>
      <c r="O56" s="18">
        <f t="shared" si="1"/>
        <v>25</v>
      </c>
      <c r="P56" s="18"/>
      <c r="Q56" s="17">
        <f t="shared" si="2"/>
        <v>9777.76</v>
      </c>
      <c r="R56" s="17">
        <f>+G56-Q56</f>
        <v>61222.239999999998</v>
      </c>
    </row>
    <row r="57" spans="1:18" ht="19.5" customHeight="1">
      <c r="A57" s="11">
        <v>50</v>
      </c>
      <c r="B57" s="19" t="s">
        <v>75</v>
      </c>
      <c r="C57" s="19" t="s">
        <v>79</v>
      </c>
      <c r="D57" s="21">
        <v>44199</v>
      </c>
      <c r="E57" s="21">
        <v>44205</v>
      </c>
      <c r="F57" s="14" t="s">
        <v>31</v>
      </c>
      <c r="G57" s="17">
        <v>55000</v>
      </c>
      <c r="H57" s="16">
        <v>1578.5</v>
      </c>
      <c r="I57" s="16">
        <v>1672</v>
      </c>
      <c r="J57" s="18"/>
      <c r="K57" s="17">
        <f t="shared" ref="K57:K62" si="16">+G57-(H57+I57+J57)</f>
        <v>51749.5</v>
      </c>
      <c r="L57" s="17">
        <v>2559.6799999999998</v>
      </c>
      <c r="M57" s="18"/>
      <c r="N57" s="18">
        <v>25</v>
      </c>
      <c r="O57" s="18">
        <f t="shared" si="1"/>
        <v>25</v>
      </c>
      <c r="P57" s="24"/>
      <c r="Q57" s="17">
        <f t="shared" si="2"/>
        <v>5835.18</v>
      </c>
      <c r="R57" s="17">
        <f t="shared" si="0"/>
        <v>49164.82</v>
      </c>
    </row>
    <row r="58" spans="1:18" ht="20.25" customHeight="1">
      <c r="A58" s="11">
        <v>51</v>
      </c>
      <c r="B58" s="19" t="s">
        <v>80</v>
      </c>
      <c r="C58" s="19" t="s">
        <v>81</v>
      </c>
      <c r="D58" s="31" t="s">
        <v>82</v>
      </c>
      <c r="E58" s="31" t="s">
        <v>83</v>
      </c>
      <c r="F58" s="27" t="s">
        <v>31</v>
      </c>
      <c r="G58" s="17">
        <v>130000</v>
      </c>
      <c r="H58" s="16">
        <v>3731</v>
      </c>
      <c r="I58" s="16">
        <v>3952</v>
      </c>
      <c r="J58" s="17"/>
      <c r="K58" s="17">
        <f t="shared" si="16"/>
        <v>122317</v>
      </c>
      <c r="L58" s="17">
        <v>19162.12</v>
      </c>
      <c r="M58" s="18"/>
      <c r="N58" s="18">
        <v>25</v>
      </c>
      <c r="O58" s="18">
        <f t="shared" si="1"/>
        <v>25</v>
      </c>
      <c r="P58" s="18"/>
      <c r="Q58" s="17">
        <f t="shared" si="2"/>
        <v>26870.12</v>
      </c>
      <c r="R58" s="17">
        <f t="shared" si="0"/>
        <v>103129.88</v>
      </c>
    </row>
    <row r="59" spans="1:18" ht="20.25" customHeight="1">
      <c r="A59" s="11">
        <v>52</v>
      </c>
      <c r="B59" s="19" t="s">
        <v>80</v>
      </c>
      <c r="C59" s="19" t="s">
        <v>84</v>
      </c>
      <c r="D59" s="31" t="s">
        <v>85</v>
      </c>
      <c r="E59" s="31" t="s">
        <v>86</v>
      </c>
      <c r="F59" s="27" t="s">
        <v>24</v>
      </c>
      <c r="G59" s="17">
        <v>71000</v>
      </c>
      <c r="H59" s="16">
        <v>2037.7</v>
      </c>
      <c r="I59" s="16">
        <v>2158.4</v>
      </c>
      <c r="J59" s="17"/>
      <c r="K59" s="17">
        <f t="shared" si="16"/>
        <v>66803.899999999994</v>
      </c>
      <c r="L59" s="17">
        <v>5556.66</v>
      </c>
      <c r="M59" s="18"/>
      <c r="N59" s="18">
        <v>25</v>
      </c>
      <c r="O59" s="18">
        <f t="shared" si="1"/>
        <v>25</v>
      </c>
      <c r="P59" s="18"/>
      <c r="Q59" s="17">
        <f t="shared" si="2"/>
        <v>9777.76</v>
      </c>
      <c r="R59" s="17">
        <f t="shared" si="0"/>
        <v>61222.239999999998</v>
      </c>
    </row>
    <row r="60" spans="1:18" ht="20.25" customHeight="1">
      <c r="A60" s="11">
        <v>53</v>
      </c>
      <c r="B60" s="19" t="s">
        <v>87</v>
      </c>
      <c r="C60" s="19" t="s">
        <v>88</v>
      </c>
      <c r="D60" s="31">
        <v>44938</v>
      </c>
      <c r="E60" s="31">
        <v>45297</v>
      </c>
      <c r="F60" s="27" t="s">
        <v>24</v>
      </c>
      <c r="G60" s="17">
        <v>135000</v>
      </c>
      <c r="H60" s="16">
        <v>3874.5</v>
      </c>
      <c r="I60" s="16">
        <v>4104</v>
      </c>
      <c r="J60" s="17"/>
      <c r="K60" s="17">
        <f t="shared" si="16"/>
        <v>127021.5</v>
      </c>
      <c r="L60" s="17">
        <v>20338.240000000002</v>
      </c>
      <c r="M60" s="18"/>
      <c r="N60" s="18">
        <v>25</v>
      </c>
      <c r="O60" s="18">
        <f t="shared" si="1"/>
        <v>25</v>
      </c>
      <c r="P60" s="18"/>
      <c r="Q60" s="17">
        <f t="shared" si="2"/>
        <v>28341.74</v>
      </c>
      <c r="R60" s="17">
        <f t="shared" si="0"/>
        <v>106658.26</v>
      </c>
    </row>
    <row r="61" spans="1:18" ht="20.25" customHeight="1">
      <c r="A61" s="11">
        <v>54</v>
      </c>
      <c r="B61" s="19" t="s">
        <v>89</v>
      </c>
      <c r="C61" s="19" t="s">
        <v>90</v>
      </c>
      <c r="D61" s="31">
        <v>44691</v>
      </c>
      <c r="E61" s="31">
        <v>45050</v>
      </c>
      <c r="F61" s="27" t="s">
        <v>31</v>
      </c>
      <c r="G61" s="30">
        <v>185000</v>
      </c>
      <c r="H61" s="17">
        <f>IF(G61&gt;=[1]Datos!$D$14,([1]Datos!$D$14*[1]Datos!$C$14),IF(G61&lt;=[1]Datos!$D$14,(G61*[1]Datos!$C$14)))</f>
        <v>5309.5</v>
      </c>
      <c r="I61" s="17">
        <v>5624</v>
      </c>
      <c r="J61" s="17"/>
      <c r="K61" s="17">
        <f t="shared" si="16"/>
        <v>174066.5</v>
      </c>
      <c r="L61" s="17">
        <v>32099.49</v>
      </c>
      <c r="M61" s="17"/>
      <c r="N61" s="17">
        <v>25</v>
      </c>
      <c r="O61" s="18">
        <f t="shared" si="1"/>
        <v>25</v>
      </c>
      <c r="P61" s="33"/>
      <c r="Q61" s="17">
        <f t="shared" si="2"/>
        <v>43057.990000000005</v>
      </c>
      <c r="R61" s="17">
        <f t="shared" si="0"/>
        <v>141942.01</v>
      </c>
    </row>
    <row r="62" spans="1:18" ht="20.25" customHeight="1">
      <c r="A62" s="11">
        <v>55</v>
      </c>
      <c r="B62" s="19" t="s">
        <v>91</v>
      </c>
      <c r="C62" s="19" t="s">
        <v>92</v>
      </c>
      <c r="D62" s="22">
        <v>44567</v>
      </c>
      <c r="E62" s="13">
        <v>44573</v>
      </c>
      <c r="F62" s="20" t="s">
        <v>24</v>
      </c>
      <c r="G62" s="15">
        <v>140000</v>
      </c>
      <c r="H62" s="16">
        <v>4018</v>
      </c>
      <c r="I62" s="16">
        <v>4256</v>
      </c>
      <c r="J62" s="18"/>
      <c r="K62" s="17">
        <f t="shared" si="16"/>
        <v>131726</v>
      </c>
      <c r="L62" s="17">
        <v>21514.37</v>
      </c>
      <c r="M62" s="18"/>
      <c r="N62" s="18">
        <v>25</v>
      </c>
      <c r="O62" s="18">
        <f t="shared" si="1"/>
        <v>25</v>
      </c>
      <c r="P62" s="18"/>
      <c r="Q62" s="17">
        <f t="shared" si="2"/>
        <v>29813.37</v>
      </c>
      <c r="R62" s="17">
        <f>+G62-Q62</f>
        <v>110186.63</v>
      </c>
    </row>
    <row r="63" spans="1:18" ht="20.25" customHeight="1">
      <c r="A63" s="11">
        <v>56</v>
      </c>
      <c r="B63" s="19" t="s">
        <v>89</v>
      </c>
      <c r="C63" s="19" t="s">
        <v>93</v>
      </c>
      <c r="D63" s="31">
        <v>44573</v>
      </c>
      <c r="E63" s="31">
        <v>44932</v>
      </c>
      <c r="F63" s="27" t="s">
        <v>24</v>
      </c>
      <c r="G63" s="17">
        <v>71000</v>
      </c>
      <c r="H63" s="16">
        <v>2037.7</v>
      </c>
      <c r="I63" s="16">
        <v>2158.4</v>
      </c>
      <c r="J63" s="17"/>
      <c r="K63" s="17">
        <f>+G63-(H63+I63+J63)</f>
        <v>66803.899999999994</v>
      </c>
      <c r="L63" s="17">
        <v>5556.66</v>
      </c>
      <c r="M63" s="18"/>
      <c r="N63" s="18">
        <v>25</v>
      </c>
      <c r="O63" s="18">
        <f t="shared" si="1"/>
        <v>25</v>
      </c>
      <c r="P63" s="17"/>
      <c r="Q63" s="17">
        <f t="shared" si="2"/>
        <v>9777.76</v>
      </c>
      <c r="R63" s="17">
        <f t="shared" si="0"/>
        <v>61222.239999999998</v>
      </c>
    </row>
    <row r="64" spans="1:18" ht="20.25" customHeight="1">
      <c r="A64" s="11">
        <v>57</v>
      </c>
      <c r="B64" s="19" t="s">
        <v>91</v>
      </c>
      <c r="C64" s="19" t="s">
        <v>93</v>
      </c>
      <c r="D64" s="22">
        <v>44937</v>
      </c>
      <c r="E64" s="13">
        <v>45296</v>
      </c>
      <c r="F64" s="20" t="s">
        <v>24</v>
      </c>
      <c r="G64" s="17">
        <v>71000</v>
      </c>
      <c r="H64" s="16">
        <v>2037.7</v>
      </c>
      <c r="I64" s="16">
        <v>2158.4</v>
      </c>
      <c r="J64" s="17"/>
      <c r="K64" s="17">
        <f>+G64-(H64+I64+J64)</f>
        <v>66803.899999999994</v>
      </c>
      <c r="L64" s="17">
        <v>5556.66</v>
      </c>
      <c r="M64" s="18">
        <v>842.68</v>
      </c>
      <c r="N64" s="18">
        <v>25</v>
      </c>
      <c r="O64" s="18">
        <f t="shared" si="1"/>
        <v>867.68</v>
      </c>
      <c r="P64" s="17"/>
      <c r="Q64" s="17">
        <f t="shared" si="2"/>
        <v>10620.44</v>
      </c>
      <c r="R64" s="17">
        <f>+G64-Q64</f>
        <v>60379.56</v>
      </c>
    </row>
    <row r="65" spans="1:18" ht="20.25" customHeight="1">
      <c r="A65" s="11">
        <v>58</v>
      </c>
      <c r="B65" s="19" t="s">
        <v>91</v>
      </c>
      <c r="C65" s="19" t="s">
        <v>93</v>
      </c>
      <c r="D65" s="22">
        <v>44938</v>
      </c>
      <c r="E65" s="13">
        <v>45296</v>
      </c>
      <c r="F65" s="20" t="s">
        <v>24</v>
      </c>
      <c r="G65" s="17">
        <v>71000</v>
      </c>
      <c r="H65" s="16">
        <v>2037.7</v>
      </c>
      <c r="I65" s="16">
        <v>2158.4</v>
      </c>
      <c r="J65" s="17"/>
      <c r="K65" s="17">
        <f>+G65-(H65+I65+J65)</f>
        <v>66803.899999999994</v>
      </c>
      <c r="L65" s="26"/>
      <c r="M65" s="18">
        <v>842.68</v>
      </c>
      <c r="N65" s="18">
        <v>25</v>
      </c>
      <c r="O65" s="18">
        <f t="shared" si="1"/>
        <v>867.68</v>
      </c>
      <c r="P65" s="17">
        <v>5556.66</v>
      </c>
      <c r="Q65" s="17">
        <f t="shared" si="2"/>
        <v>5063.7800000000007</v>
      </c>
      <c r="R65" s="17">
        <f>+G65-Q65</f>
        <v>65936.22</v>
      </c>
    </row>
    <row r="66" spans="1:18" ht="20.25" customHeight="1">
      <c r="A66" s="11">
        <v>59</v>
      </c>
      <c r="B66" s="19" t="s">
        <v>91</v>
      </c>
      <c r="C66" s="19" t="s">
        <v>94</v>
      </c>
      <c r="D66" s="22">
        <v>44937</v>
      </c>
      <c r="E66" s="13">
        <v>45296</v>
      </c>
      <c r="F66" s="20" t="s">
        <v>31</v>
      </c>
      <c r="G66" s="17">
        <v>55000</v>
      </c>
      <c r="H66" s="16">
        <f>IF(G66&gt;=[1]Datos!$D$14,([1]Datos!$D$14*[1]Datos!$C$14),IF(G66&lt;=[1]Datos!$D$14,(G66*[1]Datos!$C$14)))</f>
        <v>1578.5</v>
      </c>
      <c r="I66" s="16">
        <f>IF(G66&gt;=[1]Datos!$D$15,([1]Datos!$D$15*[1]Datos!$C$15),IF(G66&lt;=[1]Datos!$D$15,(G66*[1]Datos!$C$15)))</f>
        <v>1672</v>
      </c>
      <c r="J66" s="18"/>
      <c r="K66" s="17">
        <f t="shared" ref="K66" si="17">+G66-(H66+I66+J66)</f>
        <v>51749.5</v>
      </c>
      <c r="L66" s="24"/>
      <c r="M66" s="18">
        <v>842.68</v>
      </c>
      <c r="N66" s="18">
        <v>25</v>
      </c>
      <c r="O66" s="18">
        <f t="shared" si="1"/>
        <v>867.68</v>
      </c>
      <c r="P66" s="17">
        <v>2559.6799999999998</v>
      </c>
      <c r="Q66" s="17">
        <f t="shared" si="2"/>
        <v>4118.18</v>
      </c>
      <c r="R66" s="17">
        <f t="shared" si="0"/>
        <v>50881.82</v>
      </c>
    </row>
    <row r="67" spans="1:18" ht="21" customHeight="1">
      <c r="A67" s="11">
        <v>60</v>
      </c>
      <c r="B67" s="19" t="s">
        <v>95</v>
      </c>
      <c r="C67" s="19" t="s">
        <v>96</v>
      </c>
      <c r="D67" s="13">
        <v>44934</v>
      </c>
      <c r="E67" s="13">
        <v>45293</v>
      </c>
      <c r="F67" s="20" t="s">
        <v>24</v>
      </c>
      <c r="G67" s="15">
        <v>71000</v>
      </c>
      <c r="H67" s="16">
        <v>2037.7</v>
      </c>
      <c r="I67" s="16">
        <v>2158.4</v>
      </c>
      <c r="J67" s="17">
        <v>1715.46</v>
      </c>
      <c r="K67" s="17">
        <f>+G67-(H67+I67+J67)</f>
        <v>65088.44</v>
      </c>
      <c r="L67" s="17">
        <v>5213.5600000000004</v>
      </c>
      <c r="M67" s="18"/>
      <c r="N67" s="18">
        <v>25</v>
      </c>
      <c r="O67" s="18">
        <f t="shared" si="1"/>
        <v>1740.46</v>
      </c>
      <c r="P67" s="17"/>
      <c r="Q67" s="17">
        <f t="shared" si="2"/>
        <v>11150.119999999999</v>
      </c>
      <c r="R67" s="17">
        <f t="shared" si="0"/>
        <v>59849.880000000005</v>
      </c>
    </row>
    <row r="68" spans="1:18" ht="20.25" customHeight="1" thickBot="1">
      <c r="A68" s="11">
        <v>61</v>
      </c>
      <c r="B68" s="19" t="s">
        <v>95</v>
      </c>
      <c r="C68" s="19" t="s">
        <v>97</v>
      </c>
      <c r="D68" s="34">
        <v>45118</v>
      </c>
      <c r="E68" s="35">
        <v>45296</v>
      </c>
      <c r="F68" s="20" t="s">
        <v>24</v>
      </c>
      <c r="G68" s="17">
        <v>55000</v>
      </c>
      <c r="H68" s="16">
        <f>IF(G68&gt;=[1]Datos!$D$14,([1]Datos!$D$14*[1]Datos!$C$14),IF(G68&lt;=[1]Datos!$D$14,(G68*[1]Datos!$C$14)))</f>
        <v>1578.5</v>
      </c>
      <c r="I68" s="16">
        <f>IF(G68&gt;=[1]Datos!$D$15,([1]Datos!$D$15*[1]Datos!$C$15),IF(G68&lt;=[1]Datos!$D$15,(G68*[1]Datos!$C$15)))</f>
        <v>1672</v>
      </c>
      <c r="J68" s="18"/>
      <c r="K68" s="17">
        <f t="shared" ref="K68" si="18">+G68-(H68+I68+J68)</f>
        <v>51749.5</v>
      </c>
      <c r="L68" s="17">
        <v>2559.6799999999998</v>
      </c>
      <c r="M68" s="18">
        <v>842.68</v>
      </c>
      <c r="N68" s="18">
        <v>25</v>
      </c>
      <c r="O68" s="18">
        <f t="shared" si="1"/>
        <v>867.68</v>
      </c>
      <c r="P68" s="18"/>
      <c r="Q68" s="17">
        <f t="shared" si="2"/>
        <v>6677.8600000000006</v>
      </c>
      <c r="R68" s="17">
        <f t="shared" si="0"/>
        <v>48322.14</v>
      </c>
    </row>
    <row r="69" spans="1:18" ht="19.5" thickBot="1">
      <c r="A69" s="36"/>
      <c r="B69" s="36"/>
      <c r="C69" s="36"/>
      <c r="D69" s="36"/>
      <c r="E69" s="36"/>
      <c r="F69" s="36"/>
      <c r="G69" s="37">
        <f>SUM(G8:G68)</f>
        <v>5845000</v>
      </c>
      <c r="H69" s="38">
        <f t="shared" ref="H69:L69" si="19">SUM(H8:H68)</f>
        <v>167751.50000000003</v>
      </c>
      <c r="I69" s="37">
        <f t="shared" si="19"/>
        <v>177687.99999999988</v>
      </c>
      <c r="J69" s="38">
        <f t="shared" si="19"/>
        <v>17154.599999999999</v>
      </c>
      <c r="K69" s="39">
        <f t="shared" si="19"/>
        <v>5482405.9000000013</v>
      </c>
      <c r="L69" s="38">
        <f t="shared" si="19"/>
        <v>667333.8899999999</v>
      </c>
      <c r="M69" s="40">
        <f>SUM(M8:M68)</f>
        <v>27378.71</v>
      </c>
      <c r="N69" s="41">
        <f t="shared" ref="N69:R69" si="20">SUM(N8:N68)</f>
        <v>1525</v>
      </c>
      <c r="O69" s="40">
        <f>SUM(O8:O68)</f>
        <v>46058.310000000005</v>
      </c>
      <c r="P69" s="41">
        <f>SUM(P8:P68)</f>
        <v>21979.260000000002</v>
      </c>
      <c r="Q69" s="38">
        <f t="shared" si="20"/>
        <v>1058831.7000000002</v>
      </c>
      <c r="R69" s="38">
        <f t="shared" si="20"/>
        <v>4786168.3</v>
      </c>
    </row>
    <row r="70" spans="1:18" ht="18.75">
      <c r="A70" s="42"/>
      <c r="B70" s="42"/>
      <c r="C70" s="42"/>
      <c r="D70" s="43"/>
      <c r="E70" s="43"/>
      <c r="F70" s="42"/>
      <c r="G70" s="44"/>
      <c r="H70" s="44"/>
      <c r="I70" s="44"/>
      <c r="J70" s="44"/>
      <c r="K70" s="45"/>
      <c r="L70" s="44"/>
      <c r="M70" s="46"/>
      <c r="N70" s="46"/>
      <c r="O70" s="46"/>
      <c r="P70" s="46"/>
      <c r="Q70" s="44"/>
      <c r="R70" s="44"/>
    </row>
    <row r="71" spans="1:18">
      <c r="A71" s="47"/>
      <c r="B71" s="47"/>
      <c r="C71" s="47"/>
      <c r="D71" s="48"/>
      <c r="E71" s="49"/>
      <c r="F71" s="47"/>
      <c r="G71" s="50"/>
      <c r="H71" s="50"/>
      <c r="I71" s="50"/>
      <c r="J71" s="50"/>
      <c r="K71" s="51"/>
      <c r="L71" s="50"/>
      <c r="M71" s="52"/>
      <c r="N71" s="52"/>
      <c r="O71" s="52"/>
      <c r="P71" s="52"/>
      <c r="Q71" s="50"/>
      <c r="R71" s="50"/>
    </row>
    <row r="72" spans="1:18" s="55" customFormat="1">
      <c r="A72" s="53"/>
      <c r="B72" s="53"/>
      <c r="C72" s="53"/>
      <c r="D72" s="53"/>
      <c r="E72" s="53"/>
      <c r="F72" s="53"/>
      <c r="G72" s="54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</row>
    <row r="73" spans="1:18" s="55" customFormat="1">
      <c r="A73" s="53"/>
      <c r="B73" s="53"/>
      <c r="C73" s="53"/>
      <c r="D73" s="53"/>
      <c r="E73" s="53"/>
      <c r="F73" s="53"/>
      <c r="G73" s="54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</row>
    <row r="74" spans="1:18" s="55" customFormat="1">
      <c r="A74" s="56"/>
      <c r="B74" s="56"/>
      <c r="C74" s="56"/>
      <c r="D74" s="56"/>
      <c r="E74" s="56"/>
      <c r="F74" s="53"/>
      <c r="G74" s="53"/>
      <c r="H74" s="53"/>
      <c r="I74" s="53"/>
      <c r="J74" s="56"/>
      <c r="K74" s="53"/>
      <c r="L74" s="53"/>
      <c r="M74" s="57"/>
      <c r="N74" s="53"/>
      <c r="O74" s="56"/>
      <c r="P74" s="53"/>
      <c r="Q74" s="53"/>
      <c r="R74" s="53"/>
    </row>
    <row r="75" spans="1:18" s="55" customFormat="1">
      <c r="A75" s="58"/>
      <c r="B75" s="58"/>
      <c r="C75" s="58"/>
      <c r="D75" s="53"/>
      <c r="E75" s="53"/>
      <c r="F75" s="53"/>
      <c r="G75" s="53"/>
      <c r="H75" s="53"/>
      <c r="I75" s="53"/>
      <c r="J75" s="53"/>
      <c r="K75" s="53"/>
      <c r="L75" s="59"/>
      <c r="M75" s="53"/>
      <c r="N75" s="53"/>
      <c r="O75" s="53"/>
      <c r="P75" s="53"/>
      <c r="Q75" s="53"/>
      <c r="R75" s="53"/>
    </row>
    <row r="76" spans="1:18">
      <c r="A76" s="58"/>
      <c r="B76" s="58"/>
      <c r="C76" s="58"/>
      <c r="D76" s="53"/>
      <c r="E76" s="53"/>
      <c r="F76" s="58"/>
      <c r="G76" s="60"/>
      <c r="H76" s="58"/>
      <c r="I76" s="58"/>
      <c r="J76" s="61"/>
      <c r="K76" s="61"/>
      <c r="L76" s="62"/>
      <c r="M76" s="58"/>
      <c r="N76" s="58"/>
      <c r="O76" s="61"/>
      <c r="P76" s="61"/>
      <c r="Q76" s="58"/>
      <c r="R76" s="58"/>
    </row>
    <row r="77" spans="1:18">
      <c r="A77" s="58"/>
      <c r="B77" s="58"/>
      <c r="C77" s="58"/>
      <c r="D77" s="53"/>
      <c r="E77" s="53"/>
      <c r="F77" s="58"/>
      <c r="G77" s="60"/>
      <c r="H77" s="58"/>
      <c r="I77" s="58"/>
      <c r="J77" s="58"/>
      <c r="K77" s="58"/>
      <c r="L77" s="60"/>
      <c r="M77" s="58"/>
      <c r="N77" s="58"/>
      <c r="O77" s="61"/>
      <c r="P77" s="61"/>
      <c r="Q77" s="58"/>
      <c r="R77" s="58"/>
    </row>
    <row r="78" spans="1:18">
      <c r="A78" s="63"/>
      <c r="B78" s="63"/>
      <c r="C78" s="63"/>
      <c r="D78" s="57"/>
      <c r="E78" s="57"/>
      <c r="F78" s="63"/>
      <c r="G78" s="60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</row>
    <row r="79" spans="1:18" s="65" customFormat="1" ht="18.75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</row>
    <row r="80" spans="1:18" s="65" customFormat="1" ht="18.75">
      <c r="A80" s="66"/>
      <c r="B80" s="66"/>
      <c r="C80" s="66"/>
      <c r="D80" s="66"/>
      <c r="E80" s="66"/>
      <c r="F80" s="66"/>
      <c r="G80" s="67"/>
      <c r="H80" s="67"/>
      <c r="I80" s="67"/>
      <c r="J80" s="68"/>
      <c r="K80" s="68"/>
      <c r="L80" s="68"/>
      <c r="M80" s="67"/>
      <c r="N80" s="67"/>
      <c r="O80" s="67"/>
      <c r="P80" s="67"/>
      <c r="Q80" s="67"/>
      <c r="R80" s="67"/>
    </row>
    <row r="81" spans="1:18" s="65" customFormat="1" ht="18.75">
      <c r="A81" s="69"/>
      <c r="B81" s="70"/>
      <c r="C81" s="67"/>
      <c r="D81" s="67"/>
      <c r="E81" s="70"/>
      <c r="F81" s="69"/>
      <c r="G81" s="67"/>
      <c r="H81" s="67"/>
      <c r="I81" s="67"/>
      <c r="J81" s="67"/>
      <c r="K81" s="71"/>
      <c r="L81" s="71"/>
      <c r="M81" s="67"/>
      <c r="N81" s="67"/>
      <c r="O81" s="67"/>
      <c r="P81" s="67"/>
      <c r="Q81" s="67"/>
      <c r="R81" s="67"/>
    </row>
    <row r="82" spans="1:18" s="65" customFormat="1" ht="16.5" customHeight="1">
      <c r="A82" s="64"/>
      <c r="B82" s="64"/>
      <c r="C82" s="64"/>
      <c r="D82" s="64"/>
      <c r="E82" s="64"/>
      <c r="F82" s="64"/>
      <c r="G82" s="67"/>
      <c r="H82" s="67"/>
      <c r="I82" s="67"/>
      <c r="J82" s="64"/>
      <c r="K82" s="64"/>
      <c r="L82" s="64"/>
      <c r="M82" s="67"/>
      <c r="N82" s="67"/>
      <c r="O82" s="67"/>
      <c r="P82" s="67"/>
      <c r="Q82" s="67"/>
      <c r="R82" s="67"/>
    </row>
    <row r="83" spans="1:18" s="65" customFormat="1" ht="18.75">
      <c r="A83" s="66"/>
      <c r="B83" s="66"/>
      <c r="C83" s="66"/>
      <c r="D83" s="66"/>
      <c r="E83" s="66"/>
      <c r="F83" s="66"/>
      <c r="G83" s="71"/>
      <c r="H83" s="71"/>
      <c r="I83" s="71"/>
      <c r="J83" s="66"/>
      <c r="K83" s="66"/>
      <c r="L83" s="66"/>
      <c r="M83" s="67"/>
      <c r="N83" s="67"/>
      <c r="O83" s="67"/>
      <c r="P83" s="67"/>
      <c r="Q83" s="67"/>
      <c r="R83" s="67"/>
    </row>
    <row r="84" spans="1:18">
      <c r="A84" s="58"/>
      <c r="B84" s="58"/>
      <c r="C84" s="58"/>
      <c r="D84" s="53"/>
      <c r="E84" s="53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</row>
    <row r="85" spans="1:18">
      <c r="A85" s="58"/>
      <c r="B85" s="58"/>
      <c r="C85" s="58"/>
      <c r="D85" s="53"/>
      <c r="E85" s="53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</row>
  </sheetData>
  <autoFilter ref="A7:R70" xr:uid="{00000000-0001-0000-0000-000000000000}"/>
  <mergeCells count="15">
    <mergeCell ref="K81:L81"/>
    <mergeCell ref="A82:C82"/>
    <mergeCell ref="D82:F82"/>
    <mergeCell ref="J82:L82"/>
    <mergeCell ref="A83:C83"/>
    <mergeCell ref="D83:F83"/>
    <mergeCell ref="G83:I83"/>
    <mergeCell ref="J83:L83"/>
    <mergeCell ref="A4:R4"/>
    <mergeCell ref="A5:R5"/>
    <mergeCell ref="A69:F69"/>
    <mergeCell ref="A79:R79"/>
    <mergeCell ref="A80:C80"/>
    <mergeCell ref="D80:F80"/>
    <mergeCell ref="J80:L80"/>
  </mergeCells>
  <printOptions horizontalCentered="1"/>
  <pageMargins left="0.70866141699999996" right="0.70866141732283505" top="0.74803149606299202" bottom="0.74803149606299202" header="0.31496062992126" footer="0.31496062992126"/>
  <pageSetup paperSize="5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Temporales</vt:lpstr>
      <vt:lpstr>Sheet1</vt:lpstr>
      <vt:lpstr>Temporales!Área_de_impresión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dcterms:created xsi:type="dcterms:W3CDTF">2015-06-05T18:17:20Z</dcterms:created>
  <dcterms:modified xsi:type="dcterms:W3CDTF">2024-06-17T13:52:17Z</dcterms:modified>
</cp:coreProperties>
</file>