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NOMINAS\MARZO\"/>
    </mc:Choice>
  </mc:AlternateContent>
  <xr:revisionPtr revIDLastSave="0" documentId="13_ncr:1_{1330EE62-B95F-41DC-AA20-38D62C060C2E}" xr6:coauthVersionLast="47" xr6:coauthVersionMax="47" xr10:uidLastSave="{00000000-0000-0000-0000-000000000000}"/>
  <bookViews>
    <workbookView xWindow="33915" yWindow="555" windowWidth="21600" windowHeight="11385" xr2:uid="{00000000-000D-0000-FFFF-FFFF00000000}"/>
  </bookViews>
  <sheets>
    <sheet name="Temporales" sheetId="2" r:id="rId1"/>
    <sheet name="Sheet1" sheetId="1" r:id="rId2"/>
  </sheets>
  <externalReferences>
    <externalReference r:id="rId3"/>
  </externalReferences>
  <definedNames>
    <definedName name="_xlnm.Print_Area" localSheetId="0">Temporales!$A$1:$R$79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7" i="2" l="1"/>
  <c r="N67" i="2"/>
  <c r="M67" i="2"/>
  <c r="G67" i="2"/>
  <c r="O66" i="2"/>
  <c r="I66" i="2"/>
  <c r="K66" i="2" s="1"/>
  <c r="H66" i="2"/>
  <c r="Q66" i="2" s="1"/>
  <c r="R66" i="2" s="1"/>
  <c r="O65" i="2"/>
  <c r="Q65" i="2" s="1"/>
  <c r="R65" i="2" s="1"/>
  <c r="K65" i="2"/>
  <c r="O64" i="2"/>
  <c r="I64" i="2"/>
  <c r="H64" i="2"/>
  <c r="K64" i="2" s="1"/>
  <c r="O63" i="2"/>
  <c r="Q63" i="2" s="1"/>
  <c r="R63" i="2" s="1"/>
  <c r="K63" i="2"/>
  <c r="O62" i="2"/>
  <c r="Q62" i="2" s="1"/>
  <c r="R62" i="2" s="1"/>
  <c r="K62" i="2"/>
  <c r="O61" i="2"/>
  <c r="Q61" i="2" s="1"/>
  <c r="R61" i="2" s="1"/>
  <c r="K61" i="2"/>
  <c r="R60" i="2"/>
  <c r="Q60" i="2"/>
  <c r="K60" i="2"/>
  <c r="Q59" i="2"/>
  <c r="R59" i="2" s="1"/>
  <c r="O59" i="2"/>
  <c r="K59" i="2"/>
  <c r="Q58" i="2"/>
  <c r="R58" i="2" s="1"/>
  <c r="O58" i="2"/>
  <c r="K58" i="2"/>
  <c r="H58" i="2"/>
  <c r="O57" i="2"/>
  <c r="Q57" i="2" s="1"/>
  <c r="R57" i="2" s="1"/>
  <c r="K57" i="2"/>
  <c r="O56" i="2"/>
  <c r="Q56" i="2" s="1"/>
  <c r="R56" i="2" s="1"/>
  <c r="K56" i="2"/>
  <c r="O55" i="2"/>
  <c r="Q55" i="2" s="1"/>
  <c r="R55" i="2" s="1"/>
  <c r="K55" i="2"/>
  <c r="O54" i="2"/>
  <c r="Q54" i="2" s="1"/>
  <c r="R54" i="2" s="1"/>
  <c r="K54" i="2"/>
  <c r="O53" i="2"/>
  <c r="Q53" i="2" s="1"/>
  <c r="R53" i="2" s="1"/>
  <c r="K53" i="2"/>
  <c r="O52" i="2"/>
  <c r="Q52" i="2" s="1"/>
  <c r="R52" i="2" s="1"/>
  <c r="K52" i="2"/>
  <c r="O51" i="2"/>
  <c r="Q51" i="2" s="1"/>
  <c r="R51" i="2" s="1"/>
  <c r="K51" i="2"/>
  <c r="O50" i="2"/>
  <c r="Q50" i="2" s="1"/>
  <c r="R50" i="2" s="1"/>
  <c r="K50" i="2"/>
  <c r="O49" i="2"/>
  <c r="Q49" i="2" s="1"/>
  <c r="R49" i="2" s="1"/>
  <c r="K49" i="2"/>
  <c r="O48" i="2"/>
  <c r="Q48" i="2" s="1"/>
  <c r="R48" i="2" s="1"/>
  <c r="K48" i="2"/>
  <c r="O47" i="2"/>
  <c r="Q47" i="2" s="1"/>
  <c r="R47" i="2" s="1"/>
  <c r="K47" i="2"/>
  <c r="O46" i="2"/>
  <c r="Q46" i="2" s="1"/>
  <c r="R46" i="2" s="1"/>
  <c r="K46" i="2"/>
  <c r="O45" i="2"/>
  <c r="Q45" i="2" s="1"/>
  <c r="R45" i="2" s="1"/>
  <c r="K45" i="2"/>
  <c r="O44" i="2"/>
  <c r="Q44" i="2" s="1"/>
  <c r="R44" i="2" s="1"/>
  <c r="K44" i="2"/>
  <c r="O43" i="2"/>
  <c r="Q43" i="2" s="1"/>
  <c r="R43" i="2" s="1"/>
  <c r="K43" i="2"/>
  <c r="O42" i="2"/>
  <c r="Q42" i="2" s="1"/>
  <c r="R42" i="2" s="1"/>
  <c r="K42" i="2"/>
  <c r="O41" i="2"/>
  <c r="I41" i="2"/>
  <c r="H41" i="2"/>
  <c r="Q41" i="2" s="1"/>
  <c r="R41" i="2" s="1"/>
  <c r="O40" i="2"/>
  <c r="Q40" i="2" s="1"/>
  <c r="R40" i="2" s="1"/>
  <c r="K40" i="2"/>
  <c r="H39" i="2"/>
  <c r="K39" i="2" s="1"/>
  <c r="O38" i="2"/>
  <c r="K38" i="2"/>
  <c r="I38" i="2"/>
  <c r="H38" i="2"/>
  <c r="Q38" i="2" s="1"/>
  <c r="R38" i="2" s="1"/>
  <c r="Q37" i="2"/>
  <c r="R37" i="2" s="1"/>
  <c r="O37" i="2"/>
  <c r="K37" i="2"/>
  <c r="Q36" i="2"/>
  <c r="R36" i="2" s="1"/>
  <c r="O36" i="2"/>
  <c r="K36" i="2"/>
  <c r="Q35" i="2"/>
  <c r="R35" i="2" s="1"/>
  <c r="O35" i="2"/>
  <c r="K35" i="2"/>
  <c r="Q34" i="2"/>
  <c r="R34" i="2" s="1"/>
  <c r="O34" i="2"/>
  <c r="K34" i="2"/>
  <c r="J33" i="2"/>
  <c r="J67" i="2" s="1"/>
  <c r="O32" i="2"/>
  <c r="Q32" i="2" s="1"/>
  <c r="R32" i="2" s="1"/>
  <c r="K32" i="2"/>
  <c r="O31" i="2"/>
  <c r="Q31" i="2" s="1"/>
  <c r="R31" i="2" s="1"/>
  <c r="K31" i="2"/>
  <c r="O30" i="2"/>
  <c r="H30" i="2"/>
  <c r="Q30" i="2" s="1"/>
  <c r="R30" i="2" s="1"/>
  <c r="O29" i="2"/>
  <c r="Q29" i="2" s="1"/>
  <c r="R29" i="2" s="1"/>
  <c r="K29" i="2"/>
  <c r="O28" i="2"/>
  <c r="K28" i="2"/>
  <c r="I28" i="2"/>
  <c r="H28" i="2"/>
  <c r="Q28" i="2" s="1"/>
  <c r="R28" i="2" s="1"/>
  <c r="O27" i="2"/>
  <c r="L27" i="2"/>
  <c r="L67" i="2" s="1"/>
  <c r="I27" i="2"/>
  <c r="K27" i="2" s="1"/>
  <c r="H27" i="2"/>
  <c r="O26" i="2"/>
  <c r="Q26" i="2" s="1"/>
  <c r="R26" i="2" s="1"/>
  <c r="K26" i="2"/>
  <c r="O25" i="2"/>
  <c r="I25" i="2"/>
  <c r="H25" i="2"/>
  <c r="K25" i="2" s="1"/>
  <c r="O24" i="2"/>
  <c r="I24" i="2"/>
  <c r="K24" i="2" s="1"/>
  <c r="H24" i="2"/>
  <c r="Q24" i="2" s="1"/>
  <c r="R24" i="2" s="1"/>
  <c r="O23" i="2"/>
  <c r="Q23" i="2" s="1"/>
  <c r="R23" i="2" s="1"/>
  <c r="H23" i="2"/>
  <c r="K23" i="2" s="1"/>
  <c r="O22" i="2"/>
  <c r="I22" i="2"/>
  <c r="H22" i="2"/>
  <c r="K22" i="2" s="1"/>
  <c r="O21" i="2"/>
  <c r="Q21" i="2" s="1"/>
  <c r="R21" i="2" s="1"/>
  <c r="K21" i="2"/>
  <c r="O20" i="2"/>
  <c r="Q20" i="2" s="1"/>
  <c r="R20" i="2" s="1"/>
  <c r="K20" i="2"/>
  <c r="O19" i="2"/>
  <c r="K19" i="2"/>
  <c r="I19" i="2"/>
  <c r="H19" i="2"/>
  <c r="Q19" i="2" s="1"/>
  <c r="R19" i="2" s="1"/>
  <c r="Q18" i="2"/>
  <c r="R18" i="2" s="1"/>
  <c r="O18" i="2"/>
  <c r="K18" i="2"/>
  <c r="Q17" i="2"/>
  <c r="R17" i="2" s="1"/>
  <c r="O17" i="2"/>
  <c r="K17" i="2"/>
  <c r="Q16" i="2"/>
  <c r="R16" i="2" s="1"/>
  <c r="K16" i="2"/>
  <c r="O15" i="2"/>
  <c r="Q15" i="2" s="1"/>
  <c r="R15" i="2" s="1"/>
  <c r="K15" i="2"/>
  <c r="O14" i="2"/>
  <c r="I14" i="2"/>
  <c r="H14" i="2"/>
  <c r="K14" i="2" s="1"/>
  <c r="O13" i="2"/>
  <c r="H13" i="2"/>
  <c r="Q13" i="2" s="1"/>
  <c r="R13" i="2" s="1"/>
  <c r="O12" i="2"/>
  <c r="Q12" i="2" s="1"/>
  <c r="R12" i="2" s="1"/>
  <c r="K12" i="2"/>
  <c r="O11" i="2"/>
  <c r="Q11" i="2" s="1"/>
  <c r="R11" i="2" s="1"/>
  <c r="K11" i="2"/>
  <c r="O10" i="2"/>
  <c r="K10" i="2"/>
  <c r="I10" i="2"/>
  <c r="H10" i="2"/>
  <c r="Q10" i="2" s="1"/>
  <c r="R10" i="2" s="1"/>
  <c r="O9" i="2"/>
  <c r="I9" i="2"/>
  <c r="I67" i="2" s="1"/>
  <c r="H9" i="2"/>
  <c r="K9" i="2" s="1"/>
  <c r="O8" i="2"/>
  <c r="K8" i="2"/>
  <c r="H8" i="2"/>
  <c r="H67" i="2" s="1"/>
  <c r="O7" i="2"/>
  <c r="Q7" i="2" s="1"/>
  <c r="R7" i="2" s="1"/>
  <c r="K7" i="2"/>
  <c r="O6" i="2"/>
  <c r="K6" i="2"/>
  <c r="Q9" i="2" l="1"/>
  <c r="R9" i="2" s="1"/>
  <c r="Q22" i="2"/>
  <c r="R22" i="2" s="1"/>
  <c r="Q6" i="2"/>
  <c r="K13" i="2"/>
  <c r="K67" i="2" s="1"/>
  <c r="Q14" i="2"/>
  <c r="R14" i="2" s="1"/>
  <c r="K30" i="2"/>
  <c r="Q8" i="2"/>
  <c r="R8" i="2" s="1"/>
  <c r="K33" i="2"/>
  <c r="Q39" i="2"/>
  <c r="R39" i="2" s="1"/>
  <c r="K41" i="2"/>
  <c r="Q64" i="2"/>
  <c r="R64" i="2" s="1"/>
  <c r="Q27" i="2"/>
  <c r="R27" i="2" s="1"/>
  <c r="Q25" i="2"/>
  <c r="R25" i="2" s="1"/>
  <c r="O33" i="2"/>
  <c r="Q33" i="2" s="1"/>
  <c r="R33" i="2" s="1"/>
  <c r="Q67" i="2" l="1"/>
  <c r="R6" i="2"/>
  <c r="R67" i="2" s="1"/>
  <c r="O67" i="2"/>
</calcChain>
</file>

<file path=xl/sharedStrings.xml><?xml version="1.0" encoding="utf-8"?>
<sst xmlns="http://schemas.openxmlformats.org/spreadsheetml/2006/main" count="237" uniqueCount="110">
  <si>
    <t>Unidad de Análisis Financiero</t>
  </si>
  <si>
    <t>Nómina Empleados Temporales Marzo 2024</t>
  </si>
  <si>
    <t>No.</t>
  </si>
  <si>
    <t>Departamento</t>
  </si>
  <si>
    <t>Cargos</t>
  </si>
  <si>
    <t>Desde</t>
  </si>
  <si>
    <t>Hasta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</si>
  <si>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</si>
  <si>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</si>
  <si>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</si>
  <si>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</si>
  <si>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</si>
  <si>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</si>
  <si>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</si>
  <si>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</si>
  <si>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</si>
  <si>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</si>
  <si>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 xml:space="preserve">Devolución  Gastos Educativos/Crédito Fiscal </t>
  </si>
  <si>
    <t>Total Descuentos</t>
  </si>
  <si>
    <t>Salario a Pagar</t>
  </si>
  <si>
    <t>Dpto. de Coordinación del Despacho</t>
  </si>
  <si>
    <t>Enc. Dpto. de Coordinación del Despacho</t>
  </si>
  <si>
    <t>17/07/2023</t>
  </si>
  <si>
    <t>17/01/2024</t>
  </si>
  <si>
    <t>F</t>
  </si>
  <si>
    <t>Div. Cumplimiento Normativo y Legislación Nacional</t>
  </si>
  <si>
    <t>Enc. Div. Cumplimiento Normativo y Legislación Nacional</t>
  </si>
  <si>
    <t>Dirección Jurídica</t>
  </si>
  <si>
    <t xml:space="preserve">Directora Jurídica </t>
  </si>
  <si>
    <t>Coordinador Jurídico</t>
  </si>
  <si>
    <t>Analista Legal</t>
  </si>
  <si>
    <t>M</t>
  </si>
  <si>
    <t xml:space="preserve">Dirección Planificación y Desarrollo </t>
  </si>
  <si>
    <t>Director de Planificación y Desarrollo</t>
  </si>
  <si>
    <t xml:space="preserve">Dirección de Planificación y Desarrollo </t>
  </si>
  <si>
    <t>Coordinadora de Planificación</t>
  </si>
  <si>
    <t>División Desarrollo Institucional y Calidad en la Gestión</t>
  </si>
  <si>
    <t>Encargada División Desarrollo Institucional y Calidad en la Gestión</t>
  </si>
  <si>
    <t>Analista de Calidad en la Gestión</t>
  </si>
  <si>
    <t xml:space="preserve">Dirección de Recursos Humanos </t>
  </si>
  <si>
    <t>Directora de Recursos Humanos</t>
  </si>
  <si>
    <t>Coordinadora de Recursos Humanos</t>
  </si>
  <si>
    <t>Analista de Recursos Humanos</t>
  </si>
  <si>
    <t>15/10/2023</t>
  </si>
  <si>
    <t>15/04/2024</t>
  </si>
  <si>
    <t>Oficina de Acceso a la Información</t>
  </si>
  <si>
    <t>Enc. Oficina de Acceso a la Información</t>
  </si>
  <si>
    <t>Dirección Administrativa y Financiera</t>
  </si>
  <si>
    <t>Director Administrativo y Financiero</t>
  </si>
  <si>
    <t xml:space="preserve">Dirección Administrativa y Financiera </t>
  </si>
  <si>
    <t>Coordinadora de Presupuesto</t>
  </si>
  <si>
    <t>División de Correspondencia</t>
  </si>
  <si>
    <t>Encargada División Correspondencia</t>
  </si>
  <si>
    <t>Técnico Archivista</t>
  </si>
  <si>
    <t xml:space="preserve">División de Servicios Generales </t>
  </si>
  <si>
    <t>Enc. División de Servicios Generales</t>
  </si>
  <si>
    <t>División de Compras y Contrataciones</t>
  </si>
  <si>
    <t>Analista de Compras y Contrataciones</t>
  </si>
  <si>
    <t xml:space="preserve">División Compras y Contrataciones </t>
  </si>
  <si>
    <t>Dirección de Tecnología de la Inf. y Comunicación</t>
  </si>
  <si>
    <t>Director de Tecnología de la Información y Comunicación</t>
  </si>
  <si>
    <t>19/12/2022</t>
  </si>
  <si>
    <t>19/06/2023</t>
  </si>
  <si>
    <t>División de Seguridad y Monitoreo TIC</t>
  </si>
  <si>
    <t>Enc. de la División de Seguridad y Monitoreo TIC</t>
  </si>
  <si>
    <t>Administrador de Seguridad</t>
  </si>
  <si>
    <t>Administrador de Seguridad Tecnológica</t>
  </si>
  <si>
    <t>14/03/2022</t>
  </si>
  <si>
    <t>14/09/2022</t>
  </si>
  <si>
    <t>Web Master</t>
  </si>
  <si>
    <t>Soporte Técnico Informático</t>
  </si>
  <si>
    <t>Soporte de Ayuda</t>
  </si>
  <si>
    <t>Dirección de Análisis</t>
  </si>
  <si>
    <t xml:space="preserve">Director de Análisis </t>
  </si>
  <si>
    <t>Departamento de Análisis Operativo</t>
  </si>
  <si>
    <t>Encargado Dpto. de Análisis Operativo</t>
  </si>
  <si>
    <t>Departamento de Análisis operativo</t>
  </si>
  <si>
    <t>Coordinadora de Análisis Operativo</t>
  </si>
  <si>
    <t>Analista Operativo I</t>
  </si>
  <si>
    <t>15/06/2024</t>
  </si>
  <si>
    <t>Técnico de Análisis Operativo</t>
  </si>
  <si>
    <t>Dpto. de análisis Estratégico</t>
  </si>
  <si>
    <t>Especialista de Análisis Estrátegico</t>
  </si>
  <si>
    <t>20/03/2023</t>
  </si>
  <si>
    <t>20/09/2023</t>
  </si>
  <si>
    <t>Analista Estratégico I</t>
  </si>
  <si>
    <t>16/09/2022</t>
  </si>
  <si>
    <t>16/03/2023</t>
  </si>
  <si>
    <t>División de Calidad e Integración de Datos</t>
  </si>
  <si>
    <t>Enc. División de Calidad e Integración de Datos</t>
  </si>
  <si>
    <t>Dirección de Asuntos Estratégicos</t>
  </si>
  <si>
    <t>Director de Asuntos Estratégicos</t>
  </si>
  <si>
    <t>Departamento de Asuntos Internacionales</t>
  </si>
  <si>
    <t>Encargada Dpto. de Asuntos Internacionales</t>
  </si>
  <si>
    <t>Coordinador Técnico</t>
  </si>
  <si>
    <t>14/11/2022</t>
  </si>
  <si>
    <t>14/05/2023</t>
  </si>
  <si>
    <t>Analista de Coordinación Nacional e Internacional</t>
  </si>
  <si>
    <t>Técnico de Coordinación Nacional e Internacional</t>
  </si>
  <si>
    <t>Dpto. de Educación, Prevención y Difusión</t>
  </si>
  <si>
    <t>Analista de Prevención, Educación y Difusión</t>
  </si>
  <si>
    <t>Técnico de Prevención, Educación y Difusión</t>
  </si>
  <si>
    <t xml:space="preserve">Merary Lantigua </t>
  </si>
  <si>
    <t xml:space="preserve">Pedro Ramirez </t>
  </si>
  <si>
    <t>Carlos Castellanos</t>
  </si>
  <si>
    <t>Preparado por:</t>
  </si>
  <si>
    <t>Revisado por:</t>
  </si>
  <si>
    <t>Aprobado por:</t>
  </si>
  <si>
    <t>Enc. División de Contabilidad</t>
  </si>
  <si>
    <t>Puesto que ocupa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</si>
</sst>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1"/>
      <color theme="1"/>
      <name val="Open Sans"/>
    </font>
    <font>
      <b/>
      <sz val="11"/>
      <color theme="0"/>
      <name val="Open Sans"/>
    </font>
    <font>
      <sz val="11"/>
      <color theme="1"/>
      <name val="Open Sans"/>
    </font>
    <font>
      <sz val="11"/>
      <color rgb="FF000000"/>
      <name val="Open Sans"/>
    </font>
    <font>
      <b/>
      <sz val="11"/>
      <name val="Open Sans"/>
    </font>
    <font>
      <u/>
      <sz val="11"/>
      <color theme="1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right"/>
    </xf>
    <xf numFmtId="17" fontId="3" fillId="0" borderId="1" xfId="0" applyNumberFormat="1" applyFont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4" fontId="5" fillId="0" borderId="3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43" fontId="5" fillId="0" borderId="3" xfId="1" applyFont="1" applyFill="1" applyBorder="1" applyAlignment="1">
      <alignment horizontal="center"/>
    </xf>
    <xf numFmtId="43" fontId="5" fillId="0" borderId="2" xfId="1" applyFont="1" applyFill="1" applyBorder="1" applyAlignment="1">
      <alignment vertical="center"/>
    </xf>
    <xf numFmtId="43" fontId="5" fillId="0" borderId="2" xfId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43" fontId="5" fillId="0" borderId="3" xfId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43" fontId="5" fillId="0" borderId="2" xfId="1" applyFont="1" applyFill="1" applyBorder="1" applyAlignment="1">
      <alignment horizontal="center"/>
    </xf>
    <xf numFmtId="14" fontId="6" fillId="0" borderId="3" xfId="0" applyNumberFormat="1" applyFont="1" applyBorder="1" applyAlignment="1">
      <alignment horizontal="right" vertical="center"/>
    </xf>
    <xf numFmtId="14" fontId="6" fillId="0" borderId="2" xfId="0" applyNumberFormat="1" applyFont="1" applyBorder="1" applyAlignment="1">
      <alignment horizontal="right" vertical="center"/>
    </xf>
    <xf numFmtId="43" fontId="5" fillId="0" borderId="2" xfId="1" applyFont="1" applyFill="1" applyBorder="1" applyAlignment="1" applyProtection="1">
      <alignment horizontal="right" vertical="center"/>
    </xf>
    <xf numFmtId="14" fontId="5" fillId="0" borderId="2" xfId="1" applyNumberFormat="1" applyFont="1" applyFill="1" applyBorder="1" applyAlignment="1">
      <alignment horizontal="right"/>
    </xf>
    <xf numFmtId="14" fontId="5" fillId="0" borderId="3" xfId="1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14" fontId="5" fillId="0" borderId="2" xfId="0" applyNumberFormat="1" applyFont="1" applyBorder="1" applyAlignment="1">
      <alignment horizontal="right" vertical="center"/>
    </xf>
    <xf numFmtId="14" fontId="5" fillId="0" borderId="3" xfId="1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43" fontId="3" fillId="0" borderId="4" xfId="0" applyNumberFormat="1" applyFont="1" applyBorder="1" applyAlignment="1">
      <alignment vertical="center"/>
    </xf>
    <xf numFmtId="43" fontId="3" fillId="0" borderId="5" xfId="0" applyNumberFormat="1" applyFont="1" applyBorder="1" applyAlignment="1">
      <alignment vertical="center"/>
    </xf>
    <xf numFmtId="43" fontId="7" fillId="0" borderId="4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43" fontId="3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0" fontId="5" fillId="0" borderId="0" xfId="0" applyFont="1"/>
    <xf numFmtId="43" fontId="3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5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577848</xdr:colOff>
      <xdr:row>0</xdr:row>
      <xdr:rowOff>84666</xdr:rowOff>
    </xdr:from>
    <xdr:ext cx="2406651" cy="793751"/>
    <xdr:pic>
      <xdr:nvPicPr>
        <xdr:cNvPr id="2" name="Imagen 1">
          <a:extLst>
            <a:ext uri="{FF2B5EF4-FFF2-40B4-BE49-F238E27FC236}">
              <a16:creationId xmlns:a16="http://schemas.microsoft.com/office/drawing/2014/main" id="{166D48C6-F579-406D-B18A-31CDECBDBE2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348" y="84666"/>
          <a:ext cx="2406651" cy="793751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0CF-ABC8-4414-A840-3C533EF21B50}">
  <dimension ref="A1:R84"/>
  <sheetViews>
    <sheetView tabSelected="1" view="pageBreakPreview" zoomScale="90" zoomScaleNormal="100" zoomScaleSheetLayoutView="90" workbookViewId="0">
      <pane ySplit="5" topLeftCell="A46" activePane="bottomLeft" state="frozen"/>
      <selection pane="bottomLeft" activeCell="C54" sqref="C54"/>
    </sheetView>
  </sheetViews>
  <sheetFormatPr baseColWidth="10" defaultColWidth="11.42578125" defaultRowHeight="15.75" x14ac:dyDescent="0.25"/>
  <cols>
    <col min="1" max="1" width="8.5703125" style="1" customWidth="1"/>
    <col min="2" max="2" width="56.7109375" style="1" bestFit="1" customWidth="1"/>
    <col min="3" max="3" width="67.85546875" style="1" bestFit="1" customWidth="1"/>
    <col min="4" max="4" width="13.28515625" style="2" bestFit="1" customWidth="1"/>
    <col min="5" max="5" width="13.28515625" style="3" bestFit="1" customWidth="1"/>
    <col min="6" max="6" width="6.140625" style="1" bestFit="1" customWidth="1"/>
    <col min="7" max="7" width="15.7109375" style="1" customWidth="1"/>
    <col min="8" max="9" width="14.140625" style="1" bestFit="1" customWidth="1"/>
    <col min="10" max="10" width="15.140625" style="1" bestFit="1" customWidth="1"/>
    <col min="11" max="11" width="16" style="1" bestFit="1" customWidth="1"/>
    <col min="12" max="12" width="15.7109375" style="1" customWidth="1"/>
    <col min="13" max="13" width="20" style="1" customWidth="1"/>
    <col min="14" max="15" width="15.7109375" style="1" customWidth="1"/>
    <col min="16" max="16" width="21.28515625" style="1" customWidth="1"/>
    <col min="17" max="18" width="15.7109375" style="1" customWidth="1"/>
  </cols>
  <sheetData>
    <row r="1" spans="1:18" ht="21" customHeight="1" x14ac:dyDescent="0.25"/>
    <row r="2" spans="1:18" ht="18" customHeight="1" x14ac:dyDescent="0.4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8" customHeight="1" x14ac:dyDescent="0.4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1" customHeight="1" x14ac:dyDescent="0.4">
      <c r="A4" s="5"/>
      <c r="B4" s="5"/>
      <c r="C4" s="5"/>
      <c r="D4" s="6"/>
      <c r="E4" s="7"/>
      <c r="F4" s="5"/>
      <c r="G4" s="8"/>
      <c r="H4" s="5"/>
      <c r="I4" s="5"/>
      <c r="J4" s="5"/>
      <c r="K4" s="5"/>
      <c r="L4" s="8"/>
      <c r="M4" s="8"/>
      <c r="N4" s="9"/>
      <c r="O4" s="9"/>
      <c r="P4" s="9"/>
      <c r="Q4" s="8"/>
      <c r="R4" s="8"/>
    </row>
    <row r="5" spans="1:18" ht="75" x14ac:dyDescent="0.25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</row>
    <row r="6" spans="1:18" ht="21" customHeight="1" x14ac:dyDescent="0.4">
      <c r="A6" s="11">
        <v>1</v>
      </c>
      <c r="B6" s="12" t="s">
        <v>20</v>
      </c>
      <c r="C6" s="12" t="s">
        <v>21</v>
      </c>
      <c r="D6" s="13" t="s">
        <v>22</v>
      </c>
      <c r="E6" s="13" t="s">
        <v>23</v>
      </c>
      <c r="F6" s="14" t="s">
        <v>24</v>
      </c>
      <c r="G6" s="15">
        <v>135000</v>
      </c>
      <c r="H6" s="16">
        <v>3874.5</v>
      </c>
      <c r="I6" s="16">
        <v>4104</v>
      </c>
      <c r="J6" s="17">
        <v>1715.46</v>
      </c>
      <c r="K6" s="17">
        <f>+G6-(H6+I6+J6)</f>
        <v>125306.04000000001</v>
      </c>
      <c r="L6" s="17">
        <v>19450.57</v>
      </c>
      <c r="M6" s="18"/>
      <c r="N6" s="18">
        <v>25</v>
      </c>
      <c r="O6" s="18">
        <f>+M6+N6+J6</f>
        <v>1740.46</v>
      </c>
      <c r="P6" s="18">
        <v>458.81</v>
      </c>
      <c r="Q6" s="17">
        <f t="shared" ref="Q6:Q66" si="0">+H6+I6+L6+O6</f>
        <v>29169.53</v>
      </c>
      <c r="R6" s="17">
        <f t="shared" ref="R6:R61" si="1">+G6-Q6</f>
        <v>105830.47</v>
      </c>
    </row>
    <row r="7" spans="1:18" ht="21" customHeight="1" x14ac:dyDescent="0.4">
      <c r="A7" s="11">
        <v>2</v>
      </c>
      <c r="B7" s="12" t="s">
        <v>25</v>
      </c>
      <c r="C7" s="12" t="s">
        <v>26</v>
      </c>
      <c r="D7" s="13">
        <v>44937</v>
      </c>
      <c r="E7" s="13">
        <v>45296</v>
      </c>
      <c r="F7" s="19" t="s">
        <v>24</v>
      </c>
      <c r="G7" s="20">
        <v>135000</v>
      </c>
      <c r="H7" s="16">
        <v>3874.5</v>
      </c>
      <c r="I7" s="16">
        <v>4104</v>
      </c>
      <c r="J7" s="16"/>
      <c r="K7" s="17">
        <f t="shared" ref="K7:K66" si="2">+G7-(H7+I7+J7)</f>
        <v>127021.5</v>
      </c>
      <c r="L7" s="17">
        <v>20338.240000000002</v>
      </c>
      <c r="M7" s="18"/>
      <c r="N7" s="18">
        <v>25</v>
      </c>
      <c r="O7" s="18">
        <f t="shared" ref="O7:O66" si="3">+M7+N7+J7</f>
        <v>25</v>
      </c>
      <c r="P7" s="18"/>
      <c r="Q7" s="17">
        <f t="shared" si="0"/>
        <v>28341.74</v>
      </c>
      <c r="R7" s="17">
        <f t="shared" si="1"/>
        <v>106658.26</v>
      </c>
    </row>
    <row r="8" spans="1:18" ht="21" customHeight="1" x14ac:dyDescent="0.4">
      <c r="A8" s="11">
        <v>3</v>
      </c>
      <c r="B8" s="21" t="s">
        <v>27</v>
      </c>
      <c r="C8" s="21" t="s">
        <v>28</v>
      </c>
      <c r="D8" s="13">
        <v>44572</v>
      </c>
      <c r="E8" s="13">
        <v>44931</v>
      </c>
      <c r="F8" s="14" t="s">
        <v>24</v>
      </c>
      <c r="G8" s="22">
        <v>175000</v>
      </c>
      <c r="H8" s="16">
        <f>IF(G8&gt;=[1]Datos!$D$14,([1]Datos!$D$14*[1]Datos!$C$14),IF(G8&lt;=[1]Datos!$D$14,(G8*[1]Datos!$C$14)))</f>
        <v>5022.5</v>
      </c>
      <c r="I8" s="16">
        <v>5320</v>
      </c>
      <c r="J8" s="18"/>
      <c r="K8" s="17">
        <f t="shared" si="2"/>
        <v>164657.5</v>
      </c>
      <c r="L8" s="17">
        <v>29747.24</v>
      </c>
      <c r="M8" s="18"/>
      <c r="N8" s="18">
        <v>25</v>
      </c>
      <c r="O8" s="18">
        <f t="shared" si="3"/>
        <v>25</v>
      </c>
      <c r="P8" s="18"/>
      <c r="Q8" s="17">
        <f t="shared" si="0"/>
        <v>40114.740000000005</v>
      </c>
      <c r="R8" s="17">
        <f t="shared" si="1"/>
        <v>134885.26</v>
      </c>
    </row>
    <row r="9" spans="1:18" ht="21" customHeight="1" x14ac:dyDescent="0.4">
      <c r="A9" s="11">
        <v>4</v>
      </c>
      <c r="B9" s="21" t="s">
        <v>27</v>
      </c>
      <c r="C9" s="21" t="s">
        <v>29</v>
      </c>
      <c r="D9" s="13">
        <v>44573</v>
      </c>
      <c r="E9" s="13">
        <v>44932</v>
      </c>
      <c r="F9" s="14" t="s">
        <v>24</v>
      </c>
      <c r="G9" s="17">
        <v>100000</v>
      </c>
      <c r="H9" s="16">
        <f>IF(G9&gt;=[1]Datos!$D$14,([1]Datos!$D$14*[1]Datos!$C$14),IF(G9&lt;=[1]Datos!$D$14,(G9*[1]Datos!$C$14)))</f>
        <v>2870</v>
      </c>
      <c r="I9" s="16">
        <f>IF(G9&gt;=[1]Datos!$D$15,([1]Datos!$D$15*[1]Datos!$C$15),IF(G9&lt;=[1]Datos!$D$15,(G9*[1]Datos!$C$15)))</f>
        <v>3040</v>
      </c>
      <c r="J9" s="17"/>
      <c r="K9" s="17">
        <f t="shared" si="2"/>
        <v>94090</v>
      </c>
      <c r="L9" s="17">
        <v>12105.37</v>
      </c>
      <c r="M9" s="17">
        <v>5945.57</v>
      </c>
      <c r="N9" s="18">
        <v>25</v>
      </c>
      <c r="O9" s="18">
        <f t="shared" si="3"/>
        <v>5970.57</v>
      </c>
      <c r="P9" s="17"/>
      <c r="Q9" s="17">
        <f t="shared" si="0"/>
        <v>23985.940000000002</v>
      </c>
      <c r="R9" s="17">
        <f t="shared" si="1"/>
        <v>76014.06</v>
      </c>
    </row>
    <row r="10" spans="1:18" ht="21" customHeight="1" x14ac:dyDescent="0.4">
      <c r="A10" s="11">
        <v>5</v>
      </c>
      <c r="B10" s="21" t="s">
        <v>27</v>
      </c>
      <c r="C10" s="21" t="s">
        <v>29</v>
      </c>
      <c r="D10" s="23">
        <v>44937</v>
      </c>
      <c r="E10" s="23">
        <v>45296</v>
      </c>
      <c r="F10" s="19" t="s">
        <v>24</v>
      </c>
      <c r="G10" s="20">
        <v>100000</v>
      </c>
      <c r="H10" s="16">
        <f>IF(G10&gt;=[1]Datos!$D$14,([1]Datos!$D$14*[1]Datos!$C$14),IF(G10&lt;=[1]Datos!$D$14,(G10*[1]Datos!$C$14)))</f>
        <v>2870</v>
      </c>
      <c r="I10" s="16">
        <f>IF(G10&gt;=[1]Datos!$D$15,([1]Datos!$D$15*[1]Datos!$C$15),IF(G10&lt;=[1]Datos!$D$15,(G10*[1]Datos!$C$15)))</f>
        <v>3040</v>
      </c>
      <c r="J10" s="17"/>
      <c r="K10" s="17">
        <f t="shared" si="2"/>
        <v>94090</v>
      </c>
      <c r="L10" s="17">
        <v>12105.37</v>
      </c>
      <c r="M10" s="18">
        <v>577.70000000000005</v>
      </c>
      <c r="N10" s="18">
        <v>25</v>
      </c>
      <c r="O10" s="18">
        <f t="shared" si="3"/>
        <v>602.70000000000005</v>
      </c>
      <c r="P10" s="18"/>
      <c r="Q10" s="17">
        <f t="shared" si="0"/>
        <v>18618.070000000003</v>
      </c>
      <c r="R10" s="17">
        <f t="shared" si="1"/>
        <v>81381.929999999993</v>
      </c>
    </row>
    <row r="11" spans="1:18" ht="21" customHeight="1" x14ac:dyDescent="0.4">
      <c r="A11" s="11">
        <v>6</v>
      </c>
      <c r="B11" s="21" t="s">
        <v>27</v>
      </c>
      <c r="C11" s="21" t="s">
        <v>30</v>
      </c>
      <c r="D11" s="13">
        <v>44573</v>
      </c>
      <c r="E11" s="13">
        <v>44932</v>
      </c>
      <c r="F11" s="14" t="s">
        <v>31</v>
      </c>
      <c r="G11" s="17">
        <v>71000</v>
      </c>
      <c r="H11" s="16">
        <v>2037.7</v>
      </c>
      <c r="I11" s="16">
        <v>2158.4</v>
      </c>
      <c r="J11" s="17"/>
      <c r="K11" s="17">
        <f t="shared" si="2"/>
        <v>66803.899999999994</v>
      </c>
      <c r="L11" s="17">
        <v>5556.66</v>
      </c>
      <c r="M11" s="18"/>
      <c r="N11" s="18">
        <v>25</v>
      </c>
      <c r="O11" s="18">
        <f t="shared" si="3"/>
        <v>25</v>
      </c>
      <c r="P11" s="18"/>
      <c r="Q11" s="17">
        <f t="shared" si="0"/>
        <v>9777.76</v>
      </c>
      <c r="R11" s="17">
        <f t="shared" si="1"/>
        <v>61222.239999999998</v>
      </c>
    </row>
    <row r="12" spans="1:18" ht="21" customHeight="1" x14ac:dyDescent="0.4">
      <c r="A12" s="11">
        <v>7</v>
      </c>
      <c r="B12" s="21" t="s">
        <v>27</v>
      </c>
      <c r="C12" s="21" t="s">
        <v>30</v>
      </c>
      <c r="D12" s="23">
        <v>44937</v>
      </c>
      <c r="E12" s="23">
        <v>45296</v>
      </c>
      <c r="F12" s="14" t="s">
        <v>24</v>
      </c>
      <c r="G12" s="22">
        <v>71000</v>
      </c>
      <c r="H12" s="16">
        <v>2037.7</v>
      </c>
      <c r="I12" s="16">
        <v>2158.4</v>
      </c>
      <c r="J12" s="18"/>
      <c r="K12" s="17">
        <f t="shared" si="2"/>
        <v>66803.899999999994</v>
      </c>
      <c r="L12" s="17">
        <v>5556.66</v>
      </c>
      <c r="M12" s="18">
        <v>766.07</v>
      </c>
      <c r="N12" s="18">
        <v>25</v>
      </c>
      <c r="O12" s="18">
        <f t="shared" si="3"/>
        <v>791.07</v>
      </c>
      <c r="P12" s="17"/>
      <c r="Q12" s="17">
        <f t="shared" si="0"/>
        <v>10543.83</v>
      </c>
      <c r="R12" s="17">
        <f t="shared" si="1"/>
        <v>60456.17</v>
      </c>
    </row>
    <row r="13" spans="1:18" ht="21" customHeight="1" x14ac:dyDescent="0.4">
      <c r="A13" s="11">
        <v>8</v>
      </c>
      <c r="B13" s="21" t="s">
        <v>32</v>
      </c>
      <c r="C13" s="21" t="s">
        <v>33</v>
      </c>
      <c r="D13" s="13">
        <v>44563</v>
      </c>
      <c r="E13" s="13">
        <v>44569</v>
      </c>
      <c r="F13" s="14" t="s">
        <v>24</v>
      </c>
      <c r="G13" s="22">
        <v>175000</v>
      </c>
      <c r="H13" s="16">
        <f>IF(G13&gt;=[1]Datos!$D$14,([1]Datos!$D$14*[1]Datos!$C$14),IF(G13&lt;=[1]Datos!$D$14,(G13*[1]Datos!$C$14)))</f>
        <v>5022.5</v>
      </c>
      <c r="I13" s="16">
        <v>5320</v>
      </c>
      <c r="J13" s="18"/>
      <c r="K13" s="17">
        <f>+G13-(H13+I13+J13)</f>
        <v>164657.5</v>
      </c>
      <c r="L13" s="17">
        <v>3732.62</v>
      </c>
      <c r="M13" s="18"/>
      <c r="N13" s="18">
        <v>25</v>
      </c>
      <c r="O13" s="18">
        <f>+N13</f>
        <v>25</v>
      </c>
      <c r="P13" s="18">
        <v>26014.62</v>
      </c>
      <c r="Q13" s="17">
        <f t="shared" si="0"/>
        <v>14100.119999999999</v>
      </c>
      <c r="R13" s="17">
        <f t="shared" si="1"/>
        <v>160899.88</v>
      </c>
    </row>
    <row r="14" spans="1:18" ht="21" customHeight="1" x14ac:dyDescent="0.4">
      <c r="A14" s="11">
        <v>9</v>
      </c>
      <c r="B14" s="21" t="s">
        <v>34</v>
      </c>
      <c r="C14" s="21" t="s">
        <v>35</v>
      </c>
      <c r="D14" s="13">
        <v>44567</v>
      </c>
      <c r="E14" s="13">
        <v>44573</v>
      </c>
      <c r="F14" s="14" t="s">
        <v>24</v>
      </c>
      <c r="G14" s="20">
        <v>100000</v>
      </c>
      <c r="H14" s="16">
        <f>IF(G14&gt;=[1]Datos!$D$14,([1]Datos!$D$14*[1]Datos!$C$14),IF(G14&lt;=[1]Datos!$D$14,(G14*[1]Datos!$C$14)))</f>
        <v>2870</v>
      </c>
      <c r="I14" s="16">
        <f>IF(G14&gt;=[1]Datos!$D$15,([1]Datos!$D$15*[1]Datos!$C$15),IF(G14&lt;=[1]Datos!$D$15,(G14*[1]Datos!$C$15)))</f>
        <v>3040</v>
      </c>
      <c r="J14" s="17"/>
      <c r="K14" s="17">
        <f>+G14-(H14+I14+J14)</f>
        <v>94090</v>
      </c>
      <c r="L14" s="17">
        <v>12105.37</v>
      </c>
      <c r="M14" s="18"/>
      <c r="N14" s="18">
        <v>25</v>
      </c>
      <c r="O14" s="18">
        <f>+M14+N14+J14</f>
        <v>25</v>
      </c>
      <c r="P14" s="18"/>
      <c r="Q14" s="17">
        <f>+H14+I14+L14+O14</f>
        <v>18040.370000000003</v>
      </c>
      <c r="R14" s="17">
        <f t="shared" si="1"/>
        <v>81959.63</v>
      </c>
    </row>
    <row r="15" spans="1:18" ht="21" customHeight="1" x14ac:dyDescent="0.4">
      <c r="A15" s="11">
        <v>10</v>
      </c>
      <c r="B15" s="21" t="s">
        <v>36</v>
      </c>
      <c r="C15" s="21" t="s">
        <v>37</v>
      </c>
      <c r="D15" s="23">
        <v>45210</v>
      </c>
      <c r="E15" s="24">
        <v>45569</v>
      </c>
      <c r="F15" s="22" t="s">
        <v>24</v>
      </c>
      <c r="G15" s="20">
        <v>135000</v>
      </c>
      <c r="H15" s="16">
        <v>3874.5</v>
      </c>
      <c r="I15" s="16">
        <v>4104</v>
      </c>
      <c r="J15" s="16"/>
      <c r="K15" s="17">
        <f t="shared" si="2"/>
        <v>127021.5</v>
      </c>
      <c r="L15" s="17">
        <v>20338.240000000002</v>
      </c>
      <c r="M15" s="18"/>
      <c r="N15" s="18">
        <v>25</v>
      </c>
      <c r="O15" s="18">
        <f t="shared" si="3"/>
        <v>25</v>
      </c>
      <c r="P15" s="18"/>
      <c r="Q15" s="17">
        <f t="shared" si="0"/>
        <v>28341.74</v>
      </c>
      <c r="R15" s="17">
        <f>+G15-Q15</f>
        <v>106658.26</v>
      </c>
    </row>
    <row r="16" spans="1:18" ht="21" customHeight="1" x14ac:dyDescent="0.4">
      <c r="A16" s="11">
        <v>11</v>
      </c>
      <c r="B16" s="21" t="s">
        <v>36</v>
      </c>
      <c r="C16" s="21" t="s">
        <v>38</v>
      </c>
      <c r="D16" s="23">
        <v>45294</v>
      </c>
      <c r="E16" s="24">
        <v>45294</v>
      </c>
      <c r="F16" s="22" t="s">
        <v>24</v>
      </c>
      <c r="G16" s="22">
        <v>71000</v>
      </c>
      <c r="H16" s="16">
        <v>2037.7</v>
      </c>
      <c r="I16" s="16">
        <v>2158.4</v>
      </c>
      <c r="J16" s="18"/>
      <c r="K16" s="17">
        <f t="shared" si="2"/>
        <v>66803.899999999994</v>
      </c>
      <c r="L16" s="17">
        <v>5556.66</v>
      </c>
      <c r="M16" s="18"/>
      <c r="N16" s="18">
        <v>25</v>
      </c>
      <c r="O16" s="18">
        <v>25</v>
      </c>
      <c r="P16" s="17"/>
      <c r="Q16" s="17">
        <f t="shared" si="0"/>
        <v>9777.76</v>
      </c>
      <c r="R16" s="17">
        <f>+G16-Q16</f>
        <v>61222.239999999998</v>
      </c>
    </row>
    <row r="17" spans="1:18" ht="21" customHeight="1" x14ac:dyDescent="0.4">
      <c r="A17" s="11">
        <v>12</v>
      </c>
      <c r="B17" s="21" t="s">
        <v>36</v>
      </c>
      <c r="C17" s="21" t="s">
        <v>38</v>
      </c>
      <c r="D17" s="23">
        <v>45385</v>
      </c>
      <c r="E17" s="24">
        <v>45391</v>
      </c>
      <c r="F17" s="22" t="s">
        <v>24</v>
      </c>
      <c r="G17" s="20">
        <v>63900</v>
      </c>
      <c r="H17" s="16">
        <v>1833.93</v>
      </c>
      <c r="I17" s="16">
        <v>1942.56</v>
      </c>
      <c r="J17" s="16"/>
      <c r="K17" s="17">
        <f t="shared" si="2"/>
        <v>60123.51</v>
      </c>
      <c r="L17" s="17">
        <v>4220.58</v>
      </c>
      <c r="M17" s="18"/>
      <c r="N17" s="18">
        <v>25</v>
      </c>
      <c r="O17" s="18">
        <f>+N17+M17+J17</f>
        <v>25</v>
      </c>
      <c r="P17" s="18"/>
      <c r="Q17" s="17">
        <f t="shared" si="0"/>
        <v>8022.07</v>
      </c>
      <c r="R17" s="17">
        <f>+G17-Q17</f>
        <v>55877.93</v>
      </c>
    </row>
    <row r="18" spans="1:18" ht="21" customHeight="1" x14ac:dyDescent="0.4">
      <c r="A18" s="11">
        <v>13</v>
      </c>
      <c r="B18" s="21" t="s">
        <v>39</v>
      </c>
      <c r="C18" s="21" t="s">
        <v>40</v>
      </c>
      <c r="D18" s="13">
        <v>45415</v>
      </c>
      <c r="E18" s="13">
        <v>45415</v>
      </c>
      <c r="F18" s="14" t="s">
        <v>24</v>
      </c>
      <c r="G18" s="20">
        <v>143000</v>
      </c>
      <c r="H18" s="16">
        <v>4104.1000000000004</v>
      </c>
      <c r="I18" s="16">
        <v>4347.2</v>
      </c>
      <c r="J18" s="16"/>
      <c r="K18" s="17">
        <f>+G18-(H18+I18+J18)</f>
        <v>134548.70000000001</v>
      </c>
      <c r="L18" s="17">
        <v>22220.04</v>
      </c>
      <c r="M18" s="18"/>
      <c r="N18" s="18">
        <v>25</v>
      </c>
      <c r="O18" s="18">
        <f>+M18+N18+J18</f>
        <v>25</v>
      </c>
      <c r="P18" s="18"/>
      <c r="Q18" s="17">
        <f t="shared" si="0"/>
        <v>30696.34</v>
      </c>
      <c r="R18" s="17">
        <f>+G18-Q18</f>
        <v>112303.66</v>
      </c>
    </row>
    <row r="19" spans="1:18" ht="21" customHeight="1" x14ac:dyDescent="0.4">
      <c r="A19" s="11">
        <v>14</v>
      </c>
      <c r="B19" s="21" t="s">
        <v>39</v>
      </c>
      <c r="C19" s="21" t="s">
        <v>41</v>
      </c>
      <c r="D19" s="23">
        <v>45293</v>
      </c>
      <c r="E19" s="24">
        <v>45299</v>
      </c>
      <c r="F19" s="14" t="s">
        <v>24</v>
      </c>
      <c r="G19" s="20">
        <v>100000</v>
      </c>
      <c r="H19" s="16">
        <f>IF(G19&gt;=[1]Datos!$D$14,([1]Datos!$D$14*[1]Datos!$C$14),IF(G19&lt;=[1]Datos!$D$14,(G19*[1]Datos!$C$14)))</f>
        <v>2870</v>
      </c>
      <c r="I19" s="16">
        <f>IF(G19&gt;=[1]Datos!$D$15,([1]Datos!$D$15*[1]Datos!$C$15),IF(G19&lt;=[1]Datos!$D$15,(G19*[1]Datos!$C$15)))</f>
        <v>3040</v>
      </c>
      <c r="J19" s="17"/>
      <c r="K19" s="17">
        <f t="shared" ref="K19" si="4">+G19-(H19+I19+J19)</f>
        <v>94090</v>
      </c>
      <c r="L19" s="17">
        <v>12105.37</v>
      </c>
      <c r="M19" s="18">
        <v>3064.3</v>
      </c>
      <c r="N19" s="18">
        <v>25</v>
      </c>
      <c r="O19" s="18">
        <f>+M19+N19</f>
        <v>3089.3</v>
      </c>
      <c r="P19" s="18"/>
      <c r="Q19" s="17">
        <f>+H19+I19+L19+O19</f>
        <v>21104.670000000002</v>
      </c>
      <c r="R19" s="17">
        <f>+G19-Q19</f>
        <v>78895.33</v>
      </c>
    </row>
    <row r="20" spans="1:18" ht="21" customHeight="1" x14ac:dyDescent="0.4">
      <c r="A20" s="11">
        <v>15</v>
      </c>
      <c r="B20" s="21" t="s">
        <v>39</v>
      </c>
      <c r="C20" s="21" t="s">
        <v>42</v>
      </c>
      <c r="D20" s="13">
        <v>44928</v>
      </c>
      <c r="E20" s="13">
        <v>44934</v>
      </c>
      <c r="F20" s="14" t="s">
        <v>24</v>
      </c>
      <c r="G20" s="22">
        <v>71000</v>
      </c>
      <c r="H20" s="16">
        <v>2037.7</v>
      </c>
      <c r="I20" s="16">
        <v>2158.4</v>
      </c>
      <c r="J20" s="18"/>
      <c r="K20" s="17">
        <f>+G20-(H20+I20+J20)</f>
        <v>66803.899999999994</v>
      </c>
      <c r="L20" s="17">
        <v>0</v>
      </c>
      <c r="M20" s="18"/>
      <c r="N20" s="18">
        <v>25</v>
      </c>
      <c r="O20" s="18">
        <f>+N20</f>
        <v>25</v>
      </c>
      <c r="P20" s="18">
        <v>5556.66</v>
      </c>
      <c r="Q20" s="17">
        <f t="shared" ref="Q20" si="5">+H20+I20+L20+O20</f>
        <v>4221.1000000000004</v>
      </c>
      <c r="R20" s="17">
        <f t="shared" ref="R20:R23" si="6">+G20-Q20</f>
        <v>66778.899999999994</v>
      </c>
    </row>
    <row r="21" spans="1:18" ht="21" customHeight="1" x14ac:dyDescent="0.4">
      <c r="A21" s="11">
        <v>16</v>
      </c>
      <c r="B21" s="21" t="s">
        <v>39</v>
      </c>
      <c r="C21" s="21" t="s">
        <v>42</v>
      </c>
      <c r="D21" s="13" t="s">
        <v>43</v>
      </c>
      <c r="E21" s="13" t="s">
        <v>44</v>
      </c>
      <c r="F21" s="14" t="s">
        <v>24</v>
      </c>
      <c r="G21" s="22">
        <v>71000</v>
      </c>
      <c r="H21" s="16">
        <v>2037.7</v>
      </c>
      <c r="I21" s="16">
        <v>2158.4</v>
      </c>
      <c r="J21" s="18"/>
      <c r="K21" s="17">
        <f t="shared" si="2"/>
        <v>66803.899999999994</v>
      </c>
      <c r="L21" s="17">
        <v>5556.66</v>
      </c>
      <c r="M21" s="18">
        <v>766.07</v>
      </c>
      <c r="N21" s="18">
        <v>25</v>
      </c>
      <c r="O21" s="18">
        <f t="shared" si="3"/>
        <v>791.07</v>
      </c>
      <c r="P21" s="18"/>
      <c r="Q21" s="17">
        <f t="shared" si="0"/>
        <v>10543.83</v>
      </c>
      <c r="R21" s="17">
        <f t="shared" si="6"/>
        <v>60456.17</v>
      </c>
    </row>
    <row r="22" spans="1:18" ht="21" customHeight="1" x14ac:dyDescent="0.4">
      <c r="A22" s="11">
        <v>17</v>
      </c>
      <c r="B22" s="21" t="s">
        <v>45</v>
      </c>
      <c r="C22" s="21" t="s">
        <v>46</v>
      </c>
      <c r="D22" s="24">
        <v>44938</v>
      </c>
      <c r="E22" s="24">
        <v>45297</v>
      </c>
      <c r="F22" s="22" t="s">
        <v>31</v>
      </c>
      <c r="G22" s="17">
        <v>115000</v>
      </c>
      <c r="H22" s="16">
        <f>IF(G22&gt;=[1]Datos!$D$14,([1]Datos!$D$14*[1]Datos!$C$14),IF(G22&lt;=[1]Datos!$D$14,(G22*[1]Datos!$C$14)))</f>
        <v>3300.5</v>
      </c>
      <c r="I22" s="16">
        <f>IF(G22&gt;=[1]Datos!$D$15,([1]Datos!$D$15*[1]Datos!$C$15),IF(G22&lt;=[1]Datos!$D$15,(G22*[1]Datos!$C$15)))</f>
        <v>3496</v>
      </c>
      <c r="J22" s="17">
        <v>1715.46</v>
      </c>
      <c r="K22" s="17">
        <f t="shared" si="2"/>
        <v>106488.04000000001</v>
      </c>
      <c r="L22" s="17">
        <v>15204.88</v>
      </c>
      <c r="M22" s="17"/>
      <c r="N22" s="18">
        <v>25</v>
      </c>
      <c r="O22" s="18">
        <f t="shared" si="3"/>
        <v>1740.46</v>
      </c>
      <c r="P22" s="17"/>
      <c r="Q22" s="17">
        <f t="shared" si="0"/>
        <v>23741.839999999997</v>
      </c>
      <c r="R22" s="17">
        <f t="shared" si="6"/>
        <v>91258.16</v>
      </c>
    </row>
    <row r="23" spans="1:18" ht="21" customHeight="1" x14ac:dyDescent="0.4">
      <c r="A23" s="11">
        <v>18</v>
      </c>
      <c r="B23" s="21" t="s">
        <v>47</v>
      </c>
      <c r="C23" s="21" t="s">
        <v>48</v>
      </c>
      <c r="D23" s="13">
        <v>44875</v>
      </c>
      <c r="E23" s="13">
        <v>44869</v>
      </c>
      <c r="F23" s="14" t="s">
        <v>31</v>
      </c>
      <c r="G23" s="22">
        <v>175000</v>
      </c>
      <c r="H23" s="16">
        <f>IF(G23&gt;=[1]Datos!$D$14,([1]Datos!$D$14*[1]Datos!$C$14),IF(G23&lt;=[1]Datos!$D$14,(G23*[1]Datos!$C$14)))</f>
        <v>5022.5</v>
      </c>
      <c r="I23" s="16">
        <v>5320</v>
      </c>
      <c r="J23" s="18"/>
      <c r="K23" s="17">
        <f t="shared" si="2"/>
        <v>164657.5</v>
      </c>
      <c r="L23" s="17">
        <v>29747.24</v>
      </c>
      <c r="M23" s="18"/>
      <c r="N23" s="18">
        <v>25</v>
      </c>
      <c r="O23" s="18">
        <f t="shared" si="3"/>
        <v>25</v>
      </c>
      <c r="P23" s="18"/>
      <c r="Q23" s="17">
        <f t="shared" si="0"/>
        <v>40114.740000000005</v>
      </c>
      <c r="R23" s="17">
        <f t="shared" si="6"/>
        <v>134885.26</v>
      </c>
    </row>
    <row r="24" spans="1:18" ht="21" customHeight="1" x14ac:dyDescent="0.4">
      <c r="A24" s="11">
        <v>19</v>
      </c>
      <c r="B24" s="21" t="s">
        <v>49</v>
      </c>
      <c r="C24" s="21" t="s">
        <v>50</v>
      </c>
      <c r="D24" s="13">
        <v>44625</v>
      </c>
      <c r="E24" s="13">
        <v>44631</v>
      </c>
      <c r="F24" s="14" t="s">
        <v>24</v>
      </c>
      <c r="G24" s="20">
        <v>100000</v>
      </c>
      <c r="H24" s="16">
        <f>IF(G24&gt;=[1]Datos!$D$14,([1]Datos!$D$14*[1]Datos!$C$14),IF(G24&lt;=[1]Datos!$D$14,(G24*[1]Datos!$C$14)))</f>
        <v>2870</v>
      </c>
      <c r="I24" s="16">
        <f>IF(G24&gt;=[1]Datos!$D$15,([1]Datos!$D$15*[1]Datos!$C$15),IF(G24&lt;=[1]Datos!$D$15,(G24*[1]Datos!$C$15)))</f>
        <v>3040</v>
      </c>
      <c r="J24" s="17"/>
      <c r="K24" s="17">
        <f t="shared" si="2"/>
        <v>94090</v>
      </c>
      <c r="L24" s="17">
        <v>2108.9699999999998</v>
      </c>
      <c r="M24" s="18"/>
      <c r="N24" s="18">
        <v>25</v>
      </c>
      <c r="O24" s="18">
        <f>+N24</f>
        <v>25</v>
      </c>
      <c r="P24" s="18">
        <v>9996.4</v>
      </c>
      <c r="Q24" s="17">
        <f>+H24+I24+L24+O24</f>
        <v>8043.9699999999993</v>
      </c>
      <c r="R24" s="17">
        <f>+G24-Q24</f>
        <v>91956.03</v>
      </c>
    </row>
    <row r="25" spans="1:18" ht="21" customHeight="1" x14ac:dyDescent="0.4">
      <c r="A25" s="11">
        <v>20</v>
      </c>
      <c r="B25" s="21" t="s">
        <v>51</v>
      </c>
      <c r="C25" s="21" t="s">
        <v>52</v>
      </c>
      <c r="D25" s="13">
        <v>44930</v>
      </c>
      <c r="E25" s="13">
        <v>44936</v>
      </c>
      <c r="F25" s="14" t="s">
        <v>24</v>
      </c>
      <c r="G25" s="17">
        <v>90000</v>
      </c>
      <c r="H25" s="16">
        <f>IF(G25&gt;=[1]Datos!$D$14,([1]Datos!$D$14*[1]Datos!$C$14),IF(G25&lt;=[1]Datos!$D$14,(G25*[1]Datos!$C$14)))</f>
        <v>2583</v>
      </c>
      <c r="I25" s="16">
        <f>IF(G25&gt;=[1]Datos!$D$15,([1]Datos!$D$15*[1]Datos!$C$15),IF(G25&lt;=[1]Datos!$D$15,(G25*[1]Datos!$C$15)))</f>
        <v>2736</v>
      </c>
      <c r="J25" s="17">
        <v>1715.46</v>
      </c>
      <c r="K25" s="17">
        <f>+G25-(H25+I25+J25)</f>
        <v>82965.539999999994</v>
      </c>
      <c r="L25" s="17">
        <v>0</v>
      </c>
      <c r="M25" s="17"/>
      <c r="N25" s="18">
        <v>25</v>
      </c>
      <c r="O25" s="18">
        <f>+J25+N25</f>
        <v>1740.46</v>
      </c>
      <c r="P25" s="18">
        <v>9324.25</v>
      </c>
      <c r="Q25" s="17">
        <f>+H25+I25+L25+O25</f>
        <v>7059.46</v>
      </c>
      <c r="R25" s="17">
        <f>+G25-Q25</f>
        <v>82940.539999999994</v>
      </c>
    </row>
    <row r="26" spans="1:18" ht="21" customHeight="1" x14ac:dyDescent="0.4">
      <c r="A26" s="11">
        <v>21</v>
      </c>
      <c r="B26" s="21" t="s">
        <v>51</v>
      </c>
      <c r="C26" s="21" t="s">
        <v>53</v>
      </c>
      <c r="D26" s="13">
        <v>44317</v>
      </c>
      <c r="E26" s="13">
        <v>44688</v>
      </c>
      <c r="F26" s="14" t="s">
        <v>24</v>
      </c>
      <c r="G26" s="17">
        <v>55000</v>
      </c>
      <c r="H26" s="16">
        <v>1578.5</v>
      </c>
      <c r="I26" s="16">
        <v>1672</v>
      </c>
      <c r="J26" s="17"/>
      <c r="K26" s="17">
        <f t="shared" si="2"/>
        <v>51749.5</v>
      </c>
      <c r="L26" s="17">
        <v>2559.6799999999998</v>
      </c>
      <c r="M26" s="18"/>
      <c r="N26" s="18">
        <v>25</v>
      </c>
      <c r="O26" s="18">
        <f t="shared" si="3"/>
        <v>25</v>
      </c>
      <c r="P26" s="17"/>
      <c r="Q26" s="17">
        <f t="shared" si="0"/>
        <v>5835.18</v>
      </c>
      <c r="R26" s="17">
        <f>+G26-Q26</f>
        <v>49164.82</v>
      </c>
    </row>
    <row r="27" spans="1:18" ht="21" customHeight="1" x14ac:dyDescent="0.4">
      <c r="A27" s="11">
        <v>22</v>
      </c>
      <c r="B27" s="21" t="s">
        <v>54</v>
      </c>
      <c r="C27" s="21" t="s">
        <v>55</v>
      </c>
      <c r="D27" s="13">
        <v>44572</v>
      </c>
      <c r="E27" s="13">
        <v>44566</v>
      </c>
      <c r="F27" s="14" t="s">
        <v>31</v>
      </c>
      <c r="G27" s="17">
        <v>115000</v>
      </c>
      <c r="H27" s="16">
        <f>IF(G27&gt;=[1]Datos!$D$14,([1]Datos!$D$14*[1]Datos!$C$14),IF(G27&lt;=[1]Datos!$D$14,(G27*[1]Datos!$C$14)))</f>
        <v>3300.5</v>
      </c>
      <c r="I27" s="16">
        <f>IF(G27&gt;=[1]Datos!$D$15,([1]Datos!$D$15*[1]Datos!$C$15),IF(G27&lt;=[1]Datos!$D$15,(G27*[1]Datos!$C$15)))</f>
        <v>3496</v>
      </c>
      <c r="J27" s="17"/>
      <c r="K27" s="17">
        <f t="shared" si="2"/>
        <v>108203.5</v>
      </c>
      <c r="L27" s="17">
        <f>15633.74-P27</f>
        <v>15633.74</v>
      </c>
      <c r="M27" s="17"/>
      <c r="N27" s="18">
        <v>25</v>
      </c>
      <c r="O27" s="18">
        <f t="shared" si="3"/>
        <v>25</v>
      </c>
      <c r="P27" s="17"/>
      <c r="Q27" s="17">
        <f t="shared" si="0"/>
        <v>22455.239999999998</v>
      </c>
      <c r="R27" s="17">
        <f t="shared" si="1"/>
        <v>92544.760000000009</v>
      </c>
    </row>
    <row r="28" spans="1:18" ht="21" customHeight="1" x14ac:dyDescent="0.4">
      <c r="A28" s="11">
        <v>23</v>
      </c>
      <c r="B28" s="21" t="s">
        <v>56</v>
      </c>
      <c r="C28" s="21" t="s">
        <v>57</v>
      </c>
      <c r="D28" s="13">
        <v>44570</v>
      </c>
      <c r="E28" s="13">
        <v>44929</v>
      </c>
      <c r="F28" s="14" t="s">
        <v>24</v>
      </c>
      <c r="G28" s="17">
        <v>71000</v>
      </c>
      <c r="H28" s="16">
        <f>IF(G28&gt;=[1]Datos!$D$14,([1]Datos!$D$14*[1]Datos!$C$14),IF(G28&lt;=[1]Datos!$D$14,(G28*[1]Datos!$C$14)))</f>
        <v>2037.7</v>
      </c>
      <c r="I28" s="16">
        <f>IF(G28&gt;=[1]Datos!$D$15,([1]Datos!$D$15*[1]Datos!$C$15),IF(G28&lt;=[1]Datos!$D$15,(G28*[1]Datos!$C$15)))</f>
        <v>2158.4</v>
      </c>
      <c r="J28" s="17"/>
      <c r="K28" s="17">
        <f t="shared" si="2"/>
        <v>66803.899999999994</v>
      </c>
      <c r="L28" s="17">
        <v>5556.66</v>
      </c>
      <c r="M28" s="18"/>
      <c r="N28" s="18">
        <v>25</v>
      </c>
      <c r="O28" s="18">
        <f t="shared" si="3"/>
        <v>25</v>
      </c>
      <c r="P28" s="17"/>
      <c r="Q28" s="17">
        <f t="shared" si="0"/>
        <v>9777.76</v>
      </c>
      <c r="R28" s="17">
        <f t="shared" si="1"/>
        <v>61222.239999999998</v>
      </c>
    </row>
    <row r="29" spans="1:18" ht="21" customHeight="1" x14ac:dyDescent="0.4">
      <c r="A29" s="11">
        <v>24</v>
      </c>
      <c r="B29" s="21" t="s">
        <v>58</v>
      </c>
      <c r="C29" s="21" t="s">
        <v>57</v>
      </c>
      <c r="D29" s="13">
        <v>44207</v>
      </c>
      <c r="E29" s="13">
        <v>44566</v>
      </c>
      <c r="F29" s="14" t="s">
        <v>31</v>
      </c>
      <c r="G29" s="22">
        <v>71000</v>
      </c>
      <c r="H29" s="16">
        <v>2037.7</v>
      </c>
      <c r="I29" s="16">
        <v>2158.4</v>
      </c>
      <c r="J29" s="18"/>
      <c r="K29" s="17">
        <f>+G29-(H29+I29+J29)</f>
        <v>66803.899999999994</v>
      </c>
      <c r="L29" s="17">
        <v>0</v>
      </c>
      <c r="M29" s="18"/>
      <c r="N29" s="18">
        <v>25</v>
      </c>
      <c r="O29" s="18">
        <f>+N29</f>
        <v>25</v>
      </c>
      <c r="P29" s="18">
        <v>5556.66</v>
      </c>
      <c r="Q29" s="17">
        <f t="shared" si="0"/>
        <v>4221.1000000000004</v>
      </c>
      <c r="R29" s="17">
        <f t="shared" si="1"/>
        <v>66778.899999999994</v>
      </c>
    </row>
    <row r="30" spans="1:18" ht="21" customHeight="1" x14ac:dyDescent="0.4">
      <c r="A30" s="11">
        <v>25</v>
      </c>
      <c r="B30" s="21" t="s">
        <v>59</v>
      </c>
      <c r="C30" s="21" t="s">
        <v>60</v>
      </c>
      <c r="D30" s="13" t="s">
        <v>61</v>
      </c>
      <c r="E30" s="13" t="s">
        <v>62</v>
      </c>
      <c r="F30" s="14" t="s">
        <v>31</v>
      </c>
      <c r="G30" s="22">
        <v>175000</v>
      </c>
      <c r="H30" s="16">
        <f>IF(G30&gt;=[1]Datos!$D$14,([1]Datos!$D$14*[1]Datos!$C$14),IF(G30&lt;=[1]Datos!$D$14,(G30*[1]Datos!$C$14)))</f>
        <v>5022.5</v>
      </c>
      <c r="I30" s="16">
        <v>5320</v>
      </c>
      <c r="J30" s="18"/>
      <c r="K30" s="17">
        <f t="shared" si="2"/>
        <v>164657.5</v>
      </c>
      <c r="L30" s="17">
        <v>29747.24</v>
      </c>
      <c r="M30" s="18"/>
      <c r="N30" s="18">
        <v>25</v>
      </c>
      <c r="O30" s="18">
        <f t="shared" si="3"/>
        <v>25</v>
      </c>
      <c r="P30" s="18"/>
      <c r="Q30" s="17">
        <f t="shared" si="0"/>
        <v>40114.740000000005</v>
      </c>
      <c r="R30" s="17">
        <f t="shared" si="1"/>
        <v>134885.26</v>
      </c>
    </row>
    <row r="31" spans="1:18" ht="21" customHeight="1" x14ac:dyDescent="0.4">
      <c r="A31" s="11">
        <v>26</v>
      </c>
      <c r="B31" s="21" t="s">
        <v>63</v>
      </c>
      <c r="C31" s="21" t="s">
        <v>64</v>
      </c>
      <c r="D31" s="13">
        <v>44958</v>
      </c>
      <c r="E31" s="13">
        <v>44964</v>
      </c>
      <c r="F31" s="14" t="s">
        <v>31</v>
      </c>
      <c r="G31" s="17">
        <v>145000</v>
      </c>
      <c r="H31" s="16">
        <v>4161.5</v>
      </c>
      <c r="I31" s="16">
        <v>4408</v>
      </c>
      <c r="J31" s="17"/>
      <c r="K31" s="17">
        <f t="shared" si="2"/>
        <v>136430.5</v>
      </c>
      <c r="L31" s="17">
        <v>22690.49</v>
      </c>
      <c r="M31" s="18"/>
      <c r="N31" s="18">
        <v>25</v>
      </c>
      <c r="O31" s="18">
        <f t="shared" si="3"/>
        <v>25</v>
      </c>
      <c r="P31" s="18"/>
      <c r="Q31" s="17">
        <f t="shared" si="0"/>
        <v>31284.99</v>
      </c>
      <c r="R31" s="17">
        <f>+G31-Q31</f>
        <v>113715.01</v>
      </c>
    </row>
    <row r="32" spans="1:18" ht="21" customHeight="1" x14ac:dyDescent="0.4">
      <c r="A32" s="11">
        <v>27</v>
      </c>
      <c r="B32" s="21" t="s">
        <v>63</v>
      </c>
      <c r="C32" s="21" t="s">
        <v>65</v>
      </c>
      <c r="D32" s="13">
        <v>44930</v>
      </c>
      <c r="E32" s="13">
        <v>44936</v>
      </c>
      <c r="F32" s="14" t="s">
        <v>31</v>
      </c>
      <c r="G32" s="17">
        <v>86000</v>
      </c>
      <c r="H32" s="16">
        <v>2468.1999999999998</v>
      </c>
      <c r="I32" s="16">
        <v>2614.4</v>
      </c>
      <c r="J32" s="17"/>
      <c r="K32" s="17">
        <f t="shared" si="2"/>
        <v>80917.399999999994</v>
      </c>
      <c r="L32" s="17">
        <v>8812.2199999999993</v>
      </c>
      <c r="M32" s="18"/>
      <c r="N32" s="18">
        <v>25</v>
      </c>
      <c r="O32" s="18">
        <f t="shared" si="3"/>
        <v>25</v>
      </c>
      <c r="P32" s="18"/>
      <c r="Q32" s="17">
        <f t="shared" si="0"/>
        <v>13919.82</v>
      </c>
      <c r="R32" s="17">
        <f>+G32-Q32</f>
        <v>72080.179999999993</v>
      </c>
    </row>
    <row r="33" spans="1:18" ht="21" customHeight="1" x14ac:dyDescent="0.4">
      <c r="A33" s="11">
        <v>28</v>
      </c>
      <c r="B33" s="21" t="s">
        <v>59</v>
      </c>
      <c r="C33" s="21" t="s">
        <v>66</v>
      </c>
      <c r="D33" s="13" t="s">
        <v>67</v>
      </c>
      <c r="E33" s="13" t="s">
        <v>68</v>
      </c>
      <c r="F33" s="14" t="s">
        <v>31</v>
      </c>
      <c r="G33" s="17">
        <v>86000</v>
      </c>
      <c r="H33" s="16">
        <v>2468.1999999999998</v>
      </c>
      <c r="I33" s="16">
        <v>2614.4</v>
      </c>
      <c r="J33" s="16">
        <f>1715.46*2</f>
        <v>3430.92</v>
      </c>
      <c r="K33" s="17">
        <f t="shared" si="2"/>
        <v>77486.48</v>
      </c>
      <c r="L33" s="17">
        <v>7954.49</v>
      </c>
      <c r="M33" s="18"/>
      <c r="N33" s="18">
        <v>25</v>
      </c>
      <c r="O33" s="18">
        <f t="shared" si="3"/>
        <v>3455.92</v>
      </c>
      <c r="P33" s="18"/>
      <c r="Q33" s="17">
        <f t="shared" si="0"/>
        <v>16493.010000000002</v>
      </c>
      <c r="R33" s="17">
        <f t="shared" si="1"/>
        <v>69506.989999999991</v>
      </c>
    </row>
    <row r="34" spans="1:18" ht="21" customHeight="1" x14ac:dyDescent="0.4">
      <c r="A34" s="11">
        <v>29</v>
      </c>
      <c r="B34" s="21" t="s">
        <v>59</v>
      </c>
      <c r="C34" s="21" t="s">
        <v>66</v>
      </c>
      <c r="D34" s="13">
        <v>44565</v>
      </c>
      <c r="E34" s="13">
        <v>44571</v>
      </c>
      <c r="F34" s="14" t="s">
        <v>31</v>
      </c>
      <c r="G34" s="17">
        <v>86000</v>
      </c>
      <c r="H34" s="16">
        <v>2468.1999999999998</v>
      </c>
      <c r="I34" s="16">
        <v>2614.4</v>
      </c>
      <c r="J34" s="17"/>
      <c r="K34" s="17">
        <f t="shared" si="2"/>
        <v>80917.399999999994</v>
      </c>
      <c r="L34" s="17">
        <v>8812.2199999999993</v>
      </c>
      <c r="M34" s="18"/>
      <c r="N34" s="18">
        <v>25</v>
      </c>
      <c r="O34" s="18">
        <f t="shared" si="3"/>
        <v>25</v>
      </c>
      <c r="P34" s="18"/>
      <c r="Q34" s="17">
        <f t="shared" si="0"/>
        <v>13919.82</v>
      </c>
      <c r="R34" s="17">
        <f t="shared" si="1"/>
        <v>72080.179999999993</v>
      </c>
    </row>
    <row r="35" spans="1:18" ht="21" customHeight="1" x14ac:dyDescent="0.4">
      <c r="A35" s="11">
        <v>30</v>
      </c>
      <c r="B35" s="21" t="s">
        <v>59</v>
      </c>
      <c r="C35" s="21" t="s">
        <v>69</v>
      </c>
      <c r="D35" s="13" t="s">
        <v>67</v>
      </c>
      <c r="E35" s="13" t="s">
        <v>68</v>
      </c>
      <c r="F35" s="14" t="s">
        <v>24</v>
      </c>
      <c r="G35" s="17">
        <v>71000</v>
      </c>
      <c r="H35" s="16">
        <v>2037.7</v>
      </c>
      <c r="I35" s="16">
        <v>2158.4</v>
      </c>
      <c r="J35" s="17">
        <v>1715.46</v>
      </c>
      <c r="K35" s="17">
        <f t="shared" si="2"/>
        <v>65088.44</v>
      </c>
      <c r="L35" s="16">
        <v>5213.5600000000004</v>
      </c>
      <c r="M35" s="18"/>
      <c r="N35" s="18">
        <v>25</v>
      </c>
      <c r="O35" s="18">
        <f t="shared" si="3"/>
        <v>1740.46</v>
      </c>
      <c r="P35" s="17"/>
      <c r="Q35" s="17">
        <f t="shared" si="0"/>
        <v>11150.119999999999</v>
      </c>
      <c r="R35" s="17">
        <f t="shared" si="1"/>
        <v>59849.880000000005</v>
      </c>
    </row>
    <row r="36" spans="1:18" ht="21" customHeight="1" x14ac:dyDescent="0.4">
      <c r="A36" s="11">
        <v>31</v>
      </c>
      <c r="B36" s="21" t="s">
        <v>59</v>
      </c>
      <c r="C36" s="21" t="s">
        <v>70</v>
      </c>
      <c r="D36" s="13">
        <v>44565</v>
      </c>
      <c r="E36" s="13">
        <v>44571</v>
      </c>
      <c r="F36" s="14" t="s">
        <v>31</v>
      </c>
      <c r="G36" s="17">
        <v>55000</v>
      </c>
      <c r="H36" s="16">
        <v>1578.5</v>
      </c>
      <c r="I36" s="16">
        <v>1672</v>
      </c>
      <c r="J36" s="17"/>
      <c r="K36" s="17">
        <f t="shared" si="2"/>
        <v>51749.5</v>
      </c>
      <c r="L36" s="17">
        <v>2559.6799999999998</v>
      </c>
      <c r="M36" s="18"/>
      <c r="N36" s="18">
        <v>25</v>
      </c>
      <c r="O36" s="18">
        <f t="shared" si="3"/>
        <v>25</v>
      </c>
      <c r="P36" s="18"/>
      <c r="Q36" s="17">
        <f t="shared" si="0"/>
        <v>5835.18</v>
      </c>
      <c r="R36" s="17">
        <f t="shared" si="1"/>
        <v>49164.82</v>
      </c>
    </row>
    <row r="37" spans="1:18" ht="21" customHeight="1" x14ac:dyDescent="0.4">
      <c r="A37" s="11">
        <v>32</v>
      </c>
      <c r="B37" s="21" t="s">
        <v>59</v>
      </c>
      <c r="C37" s="21" t="s">
        <v>71</v>
      </c>
      <c r="D37" s="13">
        <v>44198</v>
      </c>
      <c r="E37" s="13">
        <v>44563</v>
      </c>
      <c r="F37" s="14" t="s">
        <v>31</v>
      </c>
      <c r="G37" s="17">
        <v>55000</v>
      </c>
      <c r="H37" s="16">
        <v>1578.5</v>
      </c>
      <c r="I37" s="16">
        <v>1672</v>
      </c>
      <c r="J37" s="17">
        <v>1715.46</v>
      </c>
      <c r="K37" s="17">
        <f t="shared" si="2"/>
        <v>50034.04</v>
      </c>
      <c r="L37" s="17">
        <v>2302.36</v>
      </c>
      <c r="M37" s="18"/>
      <c r="N37" s="18">
        <v>25</v>
      </c>
      <c r="O37" s="18">
        <f t="shared" si="3"/>
        <v>1740.46</v>
      </c>
      <c r="P37" s="17"/>
      <c r="Q37" s="17">
        <f t="shared" si="0"/>
        <v>7293.3200000000006</v>
      </c>
      <c r="R37" s="17">
        <f t="shared" si="1"/>
        <v>47706.68</v>
      </c>
    </row>
    <row r="38" spans="1:18" ht="21" customHeight="1" x14ac:dyDescent="0.4">
      <c r="A38" s="11">
        <v>33</v>
      </c>
      <c r="B38" s="21" t="s">
        <v>59</v>
      </c>
      <c r="C38" s="21" t="s">
        <v>71</v>
      </c>
      <c r="D38" s="13">
        <v>44200</v>
      </c>
      <c r="E38" s="13">
        <v>44206</v>
      </c>
      <c r="F38" s="14" t="s">
        <v>31</v>
      </c>
      <c r="G38" s="17">
        <v>55000</v>
      </c>
      <c r="H38" s="16">
        <f>IF(G38&gt;=[1]Datos!$D$14,([1]Datos!$D$14*[1]Datos!$C$14),IF(G38&lt;=[1]Datos!$D$14,(G38*[1]Datos!$C$14)))</f>
        <v>1578.5</v>
      </c>
      <c r="I38" s="16">
        <f>IF(G38&gt;=[1]Datos!$D$15,([1]Datos!$D$15*[1]Datos!$C$15),IF(G38&lt;=[1]Datos!$D$15,(G38*[1]Datos!$C$15)))</f>
        <v>1672</v>
      </c>
      <c r="J38" s="17"/>
      <c r="K38" s="17">
        <f t="shared" si="2"/>
        <v>51749.5</v>
      </c>
      <c r="L38" s="17">
        <v>2559.6799999999998</v>
      </c>
      <c r="M38" s="18"/>
      <c r="N38" s="18">
        <v>25</v>
      </c>
      <c r="O38" s="18">
        <f t="shared" si="3"/>
        <v>25</v>
      </c>
      <c r="P38" s="18"/>
      <c r="Q38" s="17">
        <f t="shared" si="0"/>
        <v>5835.18</v>
      </c>
      <c r="R38" s="17">
        <f t="shared" si="1"/>
        <v>49164.82</v>
      </c>
    </row>
    <row r="39" spans="1:18" ht="21" customHeight="1" x14ac:dyDescent="0.4">
      <c r="A39" s="11">
        <v>34</v>
      </c>
      <c r="B39" s="21" t="s">
        <v>72</v>
      </c>
      <c r="C39" s="21" t="s">
        <v>73</v>
      </c>
      <c r="D39" s="13">
        <v>44200</v>
      </c>
      <c r="E39" s="13">
        <v>44565</v>
      </c>
      <c r="F39" s="14" t="s">
        <v>31</v>
      </c>
      <c r="G39" s="25">
        <v>185000</v>
      </c>
      <c r="H39" s="17">
        <f>IF(G39&gt;=[1]Datos!$D$14,([1]Datos!$D$14*[1]Datos!$C$14),IF(G39&lt;=[1]Datos!$D$14,(G39*[1]Datos!$C$14)))</f>
        <v>5309.5</v>
      </c>
      <c r="I39" s="17">
        <v>5624</v>
      </c>
      <c r="J39" s="17"/>
      <c r="K39" s="17">
        <f>+G39-(H39+I39+J39)</f>
        <v>174066.5</v>
      </c>
      <c r="L39" s="17">
        <v>6084.92</v>
      </c>
      <c r="M39" s="17"/>
      <c r="N39" s="17">
        <v>25</v>
      </c>
      <c r="O39" s="17">
        <v>25</v>
      </c>
      <c r="P39" s="16">
        <v>26014.57</v>
      </c>
      <c r="Q39" s="17">
        <f t="shared" si="0"/>
        <v>17043.419999999998</v>
      </c>
      <c r="R39" s="17">
        <f t="shared" si="1"/>
        <v>167956.58000000002</v>
      </c>
    </row>
    <row r="40" spans="1:18" ht="21" customHeight="1" x14ac:dyDescent="0.4">
      <c r="A40" s="11">
        <v>35</v>
      </c>
      <c r="B40" s="21" t="s">
        <v>74</v>
      </c>
      <c r="C40" s="21" t="s">
        <v>75</v>
      </c>
      <c r="D40" s="13">
        <v>44573</v>
      </c>
      <c r="E40" s="13">
        <v>44932</v>
      </c>
      <c r="F40" s="14" t="s">
        <v>31</v>
      </c>
      <c r="G40" s="17">
        <v>150000</v>
      </c>
      <c r="H40" s="16">
        <v>4305</v>
      </c>
      <c r="I40" s="16">
        <v>4560</v>
      </c>
      <c r="J40" s="17"/>
      <c r="K40" s="17">
        <f t="shared" si="2"/>
        <v>141135</v>
      </c>
      <c r="L40" s="17">
        <v>23866.62</v>
      </c>
      <c r="M40" s="18"/>
      <c r="N40" s="18">
        <v>25</v>
      </c>
      <c r="O40" s="18">
        <f t="shared" si="3"/>
        <v>25</v>
      </c>
      <c r="P40" s="18"/>
      <c r="Q40" s="17">
        <f t="shared" si="0"/>
        <v>32756.62</v>
      </c>
      <c r="R40" s="17">
        <f t="shared" si="1"/>
        <v>117243.38</v>
      </c>
    </row>
    <row r="41" spans="1:18" ht="21" customHeight="1" x14ac:dyDescent="0.4">
      <c r="A41" s="11">
        <v>36</v>
      </c>
      <c r="B41" s="21" t="s">
        <v>76</v>
      </c>
      <c r="C41" s="21" t="s">
        <v>77</v>
      </c>
      <c r="D41" s="13">
        <v>44567</v>
      </c>
      <c r="E41" s="13">
        <v>44573</v>
      </c>
      <c r="F41" s="14" t="s">
        <v>24</v>
      </c>
      <c r="G41" s="17">
        <v>100000</v>
      </c>
      <c r="H41" s="16">
        <f>IF(G41&gt;=[1]Datos!$D$14,([1]Datos!$D$14*[1]Datos!$C$14),IF(G41&lt;=[1]Datos!$D$14,(G41*[1]Datos!$C$14)))</f>
        <v>2870</v>
      </c>
      <c r="I41" s="16">
        <f>IF(G41&gt;=[1]Datos!$D$15,([1]Datos!$D$15*[1]Datos!$C$15),IF(G41&lt;=[1]Datos!$D$15,(G41*[1]Datos!$C$15)))</f>
        <v>3040</v>
      </c>
      <c r="J41" s="17"/>
      <c r="K41" s="17">
        <f t="shared" si="2"/>
        <v>94090</v>
      </c>
      <c r="L41" s="17">
        <v>12105.37</v>
      </c>
      <c r="M41" s="18"/>
      <c r="N41" s="18">
        <v>25</v>
      </c>
      <c r="O41" s="18">
        <f t="shared" si="3"/>
        <v>25</v>
      </c>
      <c r="P41" s="18"/>
      <c r="Q41" s="17">
        <f t="shared" si="0"/>
        <v>18040.370000000003</v>
      </c>
      <c r="R41" s="17">
        <f t="shared" si="1"/>
        <v>81959.63</v>
      </c>
    </row>
    <row r="42" spans="1:18" ht="21" customHeight="1" x14ac:dyDescent="0.4">
      <c r="A42" s="11">
        <v>37</v>
      </c>
      <c r="B42" s="21" t="s">
        <v>76</v>
      </c>
      <c r="C42" s="21" t="s">
        <v>78</v>
      </c>
      <c r="D42" s="13">
        <v>44198</v>
      </c>
      <c r="E42" s="13">
        <v>44204</v>
      </c>
      <c r="F42" s="14" t="s">
        <v>31</v>
      </c>
      <c r="G42" s="17">
        <v>71000</v>
      </c>
      <c r="H42" s="16">
        <v>2037.7</v>
      </c>
      <c r="I42" s="16">
        <v>2158.4</v>
      </c>
      <c r="J42" s="17"/>
      <c r="K42" s="17">
        <f t="shared" si="2"/>
        <v>66803.899999999994</v>
      </c>
      <c r="L42" s="16">
        <v>5556.66</v>
      </c>
      <c r="M42" s="18"/>
      <c r="N42" s="18">
        <v>25</v>
      </c>
      <c r="O42" s="18">
        <f t="shared" si="3"/>
        <v>25</v>
      </c>
      <c r="P42" s="16"/>
      <c r="Q42" s="17">
        <f t="shared" si="0"/>
        <v>9777.76</v>
      </c>
      <c r="R42" s="17">
        <f>+G42-Q42</f>
        <v>61222.239999999998</v>
      </c>
    </row>
    <row r="43" spans="1:18" ht="21" customHeight="1" x14ac:dyDescent="0.4">
      <c r="A43" s="11">
        <v>38</v>
      </c>
      <c r="B43" s="21" t="s">
        <v>76</v>
      </c>
      <c r="C43" s="21" t="s">
        <v>78</v>
      </c>
      <c r="D43" s="13">
        <v>44570</v>
      </c>
      <c r="E43" s="13">
        <v>44929</v>
      </c>
      <c r="F43" s="14" t="s">
        <v>31</v>
      </c>
      <c r="G43" s="17">
        <v>71000</v>
      </c>
      <c r="H43" s="16">
        <v>2037.7</v>
      </c>
      <c r="I43" s="16">
        <v>2158.4</v>
      </c>
      <c r="J43" s="17"/>
      <c r="K43" s="17">
        <f t="shared" si="2"/>
        <v>66803.899999999994</v>
      </c>
      <c r="L43" s="16">
        <v>5556.66</v>
      </c>
      <c r="M43" s="18"/>
      <c r="N43" s="18">
        <v>25</v>
      </c>
      <c r="O43" s="18">
        <f t="shared" si="3"/>
        <v>25</v>
      </c>
      <c r="P43" s="17"/>
      <c r="Q43" s="17">
        <f t="shared" si="0"/>
        <v>9777.76</v>
      </c>
      <c r="R43" s="17">
        <f>+G43-Q43</f>
        <v>61222.239999999998</v>
      </c>
    </row>
    <row r="44" spans="1:18" ht="21" customHeight="1" x14ac:dyDescent="0.4">
      <c r="A44" s="11">
        <v>39</v>
      </c>
      <c r="B44" s="21" t="s">
        <v>76</v>
      </c>
      <c r="C44" s="21" t="s">
        <v>78</v>
      </c>
      <c r="D44" s="13">
        <v>44567</v>
      </c>
      <c r="E44" s="13">
        <v>44573</v>
      </c>
      <c r="F44" s="14" t="s">
        <v>31</v>
      </c>
      <c r="G44" s="22">
        <v>71000</v>
      </c>
      <c r="H44" s="16">
        <v>2037.7</v>
      </c>
      <c r="I44" s="16">
        <v>2158.4</v>
      </c>
      <c r="J44" s="18"/>
      <c r="K44" s="17">
        <f>+G44-(H44+I44+J44)</f>
        <v>66803.899999999994</v>
      </c>
      <c r="L44" s="17">
        <v>0</v>
      </c>
      <c r="M44" s="18"/>
      <c r="N44" s="18">
        <v>25</v>
      </c>
      <c r="O44" s="18">
        <f>+N44</f>
        <v>25</v>
      </c>
      <c r="P44" s="18">
        <v>5556.66</v>
      </c>
      <c r="Q44" s="17">
        <f t="shared" si="0"/>
        <v>4221.1000000000004</v>
      </c>
      <c r="R44" s="17">
        <f>+G44-Q44</f>
        <v>66778.899999999994</v>
      </c>
    </row>
    <row r="45" spans="1:18" ht="21" customHeight="1" x14ac:dyDescent="0.4">
      <c r="A45" s="11">
        <v>40</v>
      </c>
      <c r="B45" s="21" t="s">
        <v>76</v>
      </c>
      <c r="C45" s="21" t="s">
        <v>78</v>
      </c>
      <c r="D45" s="26">
        <v>45115</v>
      </c>
      <c r="E45" s="26">
        <v>45475</v>
      </c>
      <c r="F45" s="14" t="s">
        <v>24</v>
      </c>
      <c r="G45" s="22">
        <v>71000</v>
      </c>
      <c r="H45" s="16">
        <v>2037.7</v>
      </c>
      <c r="I45" s="16">
        <v>2158.4</v>
      </c>
      <c r="J45" s="18"/>
      <c r="K45" s="17">
        <f t="shared" si="2"/>
        <v>66803.899999999994</v>
      </c>
      <c r="L45" s="17">
        <v>5556.66</v>
      </c>
      <c r="M45" s="18"/>
      <c r="N45" s="18">
        <v>25</v>
      </c>
      <c r="O45" s="18">
        <f t="shared" si="3"/>
        <v>25</v>
      </c>
      <c r="P45" s="17"/>
      <c r="Q45" s="17">
        <f t="shared" si="0"/>
        <v>9777.76</v>
      </c>
      <c r="R45" s="17">
        <f>+G45-Q45</f>
        <v>61222.239999999998</v>
      </c>
    </row>
    <row r="46" spans="1:18" ht="21" customHeight="1" x14ac:dyDescent="0.4">
      <c r="A46" s="11">
        <v>41</v>
      </c>
      <c r="B46" s="21" t="s">
        <v>76</v>
      </c>
      <c r="C46" s="21" t="s">
        <v>78</v>
      </c>
      <c r="D46" s="13" t="s">
        <v>43</v>
      </c>
      <c r="E46" s="13" t="s">
        <v>44</v>
      </c>
      <c r="F46" s="14" t="s">
        <v>24</v>
      </c>
      <c r="G46" s="22">
        <v>71000</v>
      </c>
      <c r="H46" s="16">
        <v>2037.7</v>
      </c>
      <c r="I46" s="16">
        <v>2158.4</v>
      </c>
      <c r="J46" s="18"/>
      <c r="K46" s="17">
        <f t="shared" si="2"/>
        <v>66803.899999999994</v>
      </c>
      <c r="L46" s="17">
        <v>5556.66</v>
      </c>
      <c r="M46" s="18">
        <v>577.70000000000005</v>
      </c>
      <c r="N46" s="18">
        <v>25</v>
      </c>
      <c r="O46" s="18">
        <f t="shared" si="3"/>
        <v>602.70000000000005</v>
      </c>
      <c r="P46" s="17"/>
      <c r="Q46" s="17">
        <f t="shared" si="0"/>
        <v>10355.460000000001</v>
      </c>
      <c r="R46" s="17">
        <f t="shared" ref="R46:R47" si="7">+G46-Q46</f>
        <v>60644.54</v>
      </c>
    </row>
    <row r="47" spans="1:18" ht="21" customHeight="1" x14ac:dyDescent="0.4">
      <c r="A47" s="11">
        <v>42</v>
      </c>
      <c r="B47" s="21" t="s">
        <v>76</v>
      </c>
      <c r="C47" s="21" t="s">
        <v>78</v>
      </c>
      <c r="D47" s="13" t="s">
        <v>43</v>
      </c>
      <c r="E47" s="13" t="s">
        <v>44</v>
      </c>
      <c r="F47" s="14" t="s">
        <v>24</v>
      </c>
      <c r="G47" s="22">
        <v>71000</v>
      </c>
      <c r="H47" s="16">
        <v>2037.7</v>
      </c>
      <c r="I47" s="16">
        <v>2158.4</v>
      </c>
      <c r="J47" s="18"/>
      <c r="K47" s="17">
        <f t="shared" si="2"/>
        <v>66803.899999999994</v>
      </c>
      <c r="L47" s="17">
        <v>5556.66</v>
      </c>
      <c r="M47" s="18">
        <v>1532.15</v>
      </c>
      <c r="N47" s="18">
        <v>25</v>
      </c>
      <c r="O47" s="18">
        <f t="shared" si="3"/>
        <v>1557.15</v>
      </c>
      <c r="P47" s="17"/>
      <c r="Q47" s="17">
        <f t="shared" si="0"/>
        <v>11309.91</v>
      </c>
      <c r="R47" s="17">
        <f t="shared" si="7"/>
        <v>59690.09</v>
      </c>
    </row>
    <row r="48" spans="1:18" ht="21" customHeight="1" x14ac:dyDescent="0.4">
      <c r="A48" s="11">
        <v>43</v>
      </c>
      <c r="B48" s="21" t="s">
        <v>76</v>
      </c>
      <c r="C48" s="21" t="s">
        <v>78</v>
      </c>
      <c r="D48" s="27">
        <v>44937</v>
      </c>
      <c r="E48" s="27">
        <v>45296</v>
      </c>
      <c r="F48" s="14" t="s">
        <v>24</v>
      </c>
      <c r="G48" s="22">
        <v>71000</v>
      </c>
      <c r="H48" s="16">
        <v>2037.7</v>
      </c>
      <c r="I48" s="16">
        <v>2158.4</v>
      </c>
      <c r="J48" s="18"/>
      <c r="K48" s="17">
        <f t="shared" si="2"/>
        <v>66803.899999999994</v>
      </c>
      <c r="L48" s="17">
        <v>5556.66</v>
      </c>
      <c r="M48" s="18">
        <v>577.70000000000005</v>
      </c>
      <c r="N48" s="18">
        <v>25</v>
      </c>
      <c r="O48" s="18">
        <f t="shared" si="3"/>
        <v>602.70000000000005</v>
      </c>
      <c r="P48" s="17"/>
      <c r="Q48" s="17">
        <f t="shared" si="0"/>
        <v>10355.460000000001</v>
      </c>
      <c r="R48" s="17">
        <f t="shared" si="1"/>
        <v>60644.54</v>
      </c>
    </row>
    <row r="49" spans="1:18" ht="21" customHeight="1" x14ac:dyDescent="0.4">
      <c r="A49" s="11">
        <v>44</v>
      </c>
      <c r="B49" s="21" t="s">
        <v>76</v>
      </c>
      <c r="C49" s="21" t="s">
        <v>78</v>
      </c>
      <c r="D49" s="27">
        <v>44937</v>
      </c>
      <c r="E49" s="27">
        <v>45296</v>
      </c>
      <c r="F49" s="14" t="s">
        <v>24</v>
      </c>
      <c r="G49" s="22">
        <v>71000</v>
      </c>
      <c r="H49" s="16">
        <v>2037.7</v>
      </c>
      <c r="I49" s="16">
        <v>2158.4</v>
      </c>
      <c r="J49" s="18"/>
      <c r="K49" s="17">
        <f t="shared" si="2"/>
        <v>66803.899999999994</v>
      </c>
      <c r="L49" s="17">
        <v>5556.66</v>
      </c>
      <c r="M49" s="18">
        <v>577.70000000000005</v>
      </c>
      <c r="N49" s="18">
        <v>25</v>
      </c>
      <c r="O49" s="18">
        <f t="shared" si="3"/>
        <v>602.70000000000005</v>
      </c>
      <c r="P49" s="17"/>
      <c r="Q49" s="17">
        <f t="shared" si="0"/>
        <v>10355.460000000001</v>
      </c>
      <c r="R49" s="17">
        <f t="shared" si="1"/>
        <v>60644.54</v>
      </c>
    </row>
    <row r="50" spans="1:18" ht="21" customHeight="1" x14ac:dyDescent="0.4">
      <c r="A50" s="11">
        <v>45</v>
      </c>
      <c r="B50" s="21" t="s">
        <v>76</v>
      </c>
      <c r="C50" s="21" t="s">
        <v>78</v>
      </c>
      <c r="D50" s="27">
        <v>44937</v>
      </c>
      <c r="E50" s="27">
        <v>45296</v>
      </c>
      <c r="F50" s="14" t="s">
        <v>24</v>
      </c>
      <c r="G50" s="22">
        <v>71000</v>
      </c>
      <c r="H50" s="16">
        <v>2037.7</v>
      </c>
      <c r="I50" s="16">
        <v>2158.4</v>
      </c>
      <c r="J50" s="18"/>
      <c r="K50" s="17">
        <f t="shared" si="2"/>
        <v>66803.899999999994</v>
      </c>
      <c r="L50" s="17">
        <v>5556.66</v>
      </c>
      <c r="M50" s="18">
        <v>2310.81</v>
      </c>
      <c r="N50" s="18">
        <v>25</v>
      </c>
      <c r="O50" s="18">
        <f t="shared" si="3"/>
        <v>2335.81</v>
      </c>
      <c r="P50" s="17"/>
      <c r="Q50" s="17">
        <f t="shared" si="0"/>
        <v>12088.57</v>
      </c>
      <c r="R50" s="17">
        <f t="shared" si="1"/>
        <v>58911.43</v>
      </c>
    </row>
    <row r="51" spans="1:18" ht="21" customHeight="1" x14ac:dyDescent="0.4">
      <c r="A51" s="11">
        <v>46</v>
      </c>
      <c r="B51" s="21" t="s">
        <v>76</v>
      </c>
      <c r="C51" s="21" t="s">
        <v>78</v>
      </c>
      <c r="D51" s="27">
        <v>44937</v>
      </c>
      <c r="E51" s="27">
        <v>45296</v>
      </c>
      <c r="F51" s="28" t="s">
        <v>31</v>
      </c>
      <c r="G51" s="22">
        <v>71000</v>
      </c>
      <c r="H51" s="16">
        <v>2037.7</v>
      </c>
      <c r="I51" s="16">
        <v>2158.4</v>
      </c>
      <c r="J51" s="18"/>
      <c r="K51" s="17">
        <f t="shared" si="2"/>
        <v>66803.899999999994</v>
      </c>
      <c r="L51" s="17">
        <v>5556.66</v>
      </c>
      <c r="M51" s="18">
        <v>2310.81</v>
      </c>
      <c r="N51" s="18">
        <v>25</v>
      </c>
      <c r="O51" s="18">
        <f t="shared" si="3"/>
        <v>2335.81</v>
      </c>
      <c r="P51" s="17"/>
      <c r="Q51" s="17">
        <f t="shared" si="0"/>
        <v>12088.57</v>
      </c>
      <c r="R51" s="17">
        <f t="shared" si="1"/>
        <v>58911.43</v>
      </c>
    </row>
    <row r="52" spans="1:18" ht="21" customHeight="1" x14ac:dyDescent="0.4">
      <c r="A52" s="11">
        <v>47</v>
      </c>
      <c r="B52" s="21" t="s">
        <v>76</v>
      </c>
      <c r="C52" s="21" t="s">
        <v>78</v>
      </c>
      <c r="D52" s="24">
        <v>44938</v>
      </c>
      <c r="E52" s="24" t="s">
        <v>79</v>
      </c>
      <c r="F52" s="22" t="s">
        <v>24</v>
      </c>
      <c r="G52" s="22">
        <v>71000</v>
      </c>
      <c r="H52" s="16">
        <v>2037.7</v>
      </c>
      <c r="I52" s="16">
        <v>2158.4</v>
      </c>
      <c r="J52" s="18">
        <v>3430.92</v>
      </c>
      <c r="K52" s="17">
        <f t="shared" si="2"/>
        <v>63372.979999999996</v>
      </c>
      <c r="L52" s="17">
        <v>4870.47</v>
      </c>
      <c r="M52" s="18">
        <v>1733.11</v>
      </c>
      <c r="N52" s="18">
        <v>25</v>
      </c>
      <c r="O52" s="18">
        <f>+M52+N52+J52</f>
        <v>5189.03</v>
      </c>
      <c r="P52" s="17"/>
      <c r="Q52" s="17">
        <f t="shared" si="0"/>
        <v>14255.599999999999</v>
      </c>
      <c r="R52" s="17">
        <f t="shared" si="1"/>
        <v>56744.4</v>
      </c>
    </row>
    <row r="53" spans="1:18" ht="21" customHeight="1" x14ac:dyDescent="0.4">
      <c r="A53" s="11">
        <v>48</v>
      </c>
      <c r="B53" s="21" t="s">
        <v>76</v>
      </c>
      <c r="C53" s="21" t="s">
        <v>78</v>
      </c>
      <c r="D53" s="24">
        <v>44938</v>
      </c>
      <c r="E53" s="24" t="s">
        <v>79</v>
      </c>
      <c r="F53" s="22" t="s">
        <v>24</v>
      </c>
      <c r="G53" s="17">
        <v>71000</v>
      </c>
      <c r="H53" s="16">
        <v>2037.7</v>
      </c>
      <c r="I53" s="16">
        <v>2158.4</v>
      </c>
      <c r="J53" s="18"/>
      <c r="K53" s="17">
        <f t="shared" si="2"/>
        <v>66803.899999999994</v>
      </c>
      <c r="L53" s="17">
        <v>5556.66</v>
      </c>
      <c r="M53" s="18">
        <v>1532.15</v>
      </c>
      <c r="N53" s="18">
        <v>25</v>
      </c>
      <c r="O53" s="18">
        <f t="shared" si="3"/>
        <v>1557.15</v>
      </c>
      <c r="P53" s="17"/>
      <c r="Q53" s="17">
        <f t="shared" si="0"/>
        <v>11309.91</v>
      </c>
      <c r="R53" s="17">
        <f t="shared" si="1"/>
        <v>59690.09</v>
      </c>
    </row>
    <row r="54" spans="1:18" ht="21" customHeight="1" x14ac:dyDescent="0.4">
      <c r="A54" s="11">
        <v>49</v>
      </c>
      <c r="B54" s="21" t="s">
        <v>76</v>
      </c>
      <c r="C54" s="21" t="s">
        <v>80</v>
      </c>
      <c r="D54" s="13">
        <v>44199</v>
      </c>
      <c r="E54" s="13">
        <v>44205</v>
      </c>
      <c r="F54" s="14" t="s">
        <v>31</v>
      </c>
      <c r="G54" s="17">
        <v>55000</v>
      </c>
      <c r="H54" s="16">
        <v>1578.5</v>
      </c>
      <c r="I54" s="16">
        <v>1672</v>
      </c>
      <c r="J54" s="17"/>
      <c r="K54" s="17">
        <f t="shared" si="2"/>
        <v>51749.5</v>
      </c>
      <c r="L54" s="17">
        <v>2559.6799999999998</v>
      </c>
      <c r="M54" s="18"/>
      <c r="N54" s="18">
        <v>25</v>
      </c>
      <c r="O54" s="18">
        <f t="shared" si="3"/>
        <v>25</v>
      </c>
      <c r="P54" s="18"/>
      <c r="Q54" s="17">
        <f t="shared" si="0"/>
        <v>5835.18</v>
      </c>
      <c r="R54" s="17">
        <f t="shared" si="1"/>
        <v>49164.82</v>
      </c>
    </row>
    <row r="55" spans="1:18" ht="21" customHeight="1" x14ac:dyDescent="0.4">
      <c r="A55" s="11">
        <v>50</v>
      </c>
      <c r="B55" s="21" t="s">
        <v>81</v>
      </c>
      <c r="C55" s="21" t="s">
        <v>82</v>
      </c>
      <c r="D55" s="13" t="s">
        <v>83</v>
      </c>
      <c r="E55" s="13" t="s">
        <v>84</v>
      </c>
      <c r="F55" s="14" t="s">
        <v>31</v>
      </c>
      <c r="G55" s="17">
        <v>130000</v>
      </c>
      <c r="H55" s="16">
        <v>3731</v>
      </c>
      <c r="I55" s="16">
        <v>3952</v>
      </c>
      <c r="J55" s="17"/>
      <c r="K55" s="17">
        <f t="shared" si="2"/>
        <v>122317</v>
      </c>
      <c r="L55" s="20">
        <v>19162.12</v>
      </c>
      <c r="M55" s="29"/>
      <c r="N55" s="18">
        <v>25</v>
      </c>
      <c r="O55" s="18">
        <f t="shared" si="3"/>
        <v>25</v>
      </c>
      <c r="P55" s="29"/>
      <c r="Q55" s="17">
        <f t="shared" si="0"/>
        <v>26870.12</v>
      </c>
      <c r="R55" s="17">
        <f t="shared" si="1"/>
        <v>103129.88</v>
      </c>
    </row>
    <row r="56" spans="1:18" ht="21" customHeight="1" x14ac:dyDescent="0.4">
      <c r="A56" s="11">
        <v>51</v>
      </c>
      <c r="B56" s="21" t="s">
        <v>81</v>
      </c>
      <c r="C56" s="21" t="s">
        <v>85</v>
      </c>
      <c r="D56" s="13" t="s">
        <v>86</v>
      </c>
      <c r="E56" s="13" t="s">
        <v>87</v>
      </c>
      <c r="F56" s="14" t="s">
        <v>24</v>
      </c>
      <c r="G56" s="17">
        <v>71000</v>
      </c>
      <c r="H56" s="16">
        <v>2037.7</v>
      </c>
      <c r="I56" s="16">
        <v>2158.4</v>
      </c>
      <c r="J56" s="17"/>
      <c r="K56" s="17">
        <f t="shared" si="2"/>
        <v>66803.899999999994</v>
      </c>
      <c r="L56" s="17">
        <v>5556.66</v>
      </c>
      <c r="M56" s="18"/>
      <c r="N56" s="18">
        <v>25</v>
      </c>
      <c r="O56" s="18">
        <f t="shared" si="3"/>
        <v>25</v>
      </c>
      <c r="P56" s="18"/>
      <c r="Q56" s="17">
        <f t="shared" si="0"/>
        <v>9777.76</v>
      </c>
      <c r="R56" s="17">
        <f t="shared" si="1"/>
        <v>61222.239999999998</v>
      </c>
    </row>
    <row r="57" spans="1:18" ht="21" customHeight="1" x14ac:dyDescent="0.4">
      <c r="A57" s="11">
        <v>52</v>
      </c>
      <c r="B57" s="21" t="s">
        <v>88</v>
      </c>
      <c r="C57" s="21" t="s">
        <v>89</v>
      </c>
      <c r="D57" s="26">
        <v>44938</v>
      </c>
      <c r="E57" s="27">
        <v>44932</v>
      </c>
      <c r="F57" s="30" t="s">
        <v>24</v>
      </c>
      <c r="G57" s="17">
        <v>135000</v>
      </c>
      <c r="H57" s="16">
        <v>3874.5</v>
      </c>
      <c r="I57" s="16">
        <v>4104</v>
      </c>
      <c r="J57" s="17"/>
      <c r="K57" s="17">
        <f t="shared" si="2"/>
        <v>127021.5</v>
      </c>
      <c r="L57" s="17">
        <v>20338.240000000002</v>
      </c>
      <c r="M57" s="18"/>
      <c r="N57" s="18">
        <v>25</v>
      </c>
      <c r="O57" s="18">
        <f t="shared" si="3"/>
        <v>25</v>
      </c>
      <c r="P57" s="18"/>
      <c r="Q57" s="17">
        <f t="shared" si="0"/>
        <v>28341.74</v>
      </c>
      <c r="R57" s="17">
        <f t="shared" si="1"/>
        <v>106658.26</v>
      </c>
    </row>
    <row r="58" spans="1:18" ht="21" customHeight="1" x14ac:dyDescent="0.4">
      <c r="A58" s="11">
        <v>53</v>
      </c>
      <c r="B58" s="21" t="s">
        <v>90</v>
      </c>
      <c r="C58" s="21" t="s">
        <v>91</v>
      </c>
      <c r="D58" s="13">
        <v>44691</v>
      </c>
      <c r="E58" s="13">
        <v>45050</v>
      </c>
      <c r="F58" s="14" t="s">
        <v>31</v>
      </c>
      <c r="G58" s="25">
        <v>185000</v>
      </c>
      <c r="H58" s="17">
        <f>IF(G58&gt;=[1]Datos!$D$14,([1]Datos!$D$14*[1]Datos!$C$14),IF(G58&lt;=[1]Datos!$D$14,(G58*[1]Datos!$C$14)))</f>
        <v>5309.5</v>
      </c>
      <c r="I58" s="17">
        <v>5624</v>
      </c>
      <c r="J58" s="17"/>
      <c r="K58" s="17">
        <f t="shared" si="2"/>
        <v>174066.5</v>
      </c>
      <c r="L58" s="17">
        <v>32099.49</v>
      </c>
      <c r="M58" s="17"/>
      <c r="N58" s="16">
        <v>25</v>
      </c>
      <c r="O58" s="18">
        <f t="shared" si="3"/>
        <v>25</v>
      </c>
      <c r="P58" s="31"/>
      <c r="Q58" s="17">
        <f t="shared" si="0"/>
        <v>43057.990000000005</v>
      </c>
      <c r="R58" s="17">
        <f t="shared" si="1"/>
        <v>141942.01</v>
      </c>
    </row>
    <row r="59" spans="1:18" ht="21" customHeight="1" x14ac:dyDescent="0.4">
      <c r="A59" s="11">
        <v>54</v>
      </c>
      <c r="B59" s="21" t="s">
        <v>92</v>
      </c>
      <c r="C59" s="21" t="s">
        <v>93</v>
      </c>
      <c r="D59" s="13">
        <v>44567</v>
      </c>
      <c r="E59" s="13">
        <v>44573</v>
      </c>
      <c r="F59" s="14" t="s">
        <v>24</v>
      </c>
      <c r="G59" s="17">
        <v>140000</v>
      </c>
      <c r="H59" s="16">
        <v>4018</v>
      </c>
      <c r="I59" s="16">
        <v>4256</v>
      </c>
      <c r="J59" s="17"/>
      <c r="K59" s="17">
        <f t="shared" si="2"/>
        <v>131726</v>
      </c>
      <c r="L59" s="20">
        <v>21514.37</v>
      </c>
      <c r="M59" s="29"/>
      <c r="N59" s="18">
        <v>25</v>
      </c>
      <c r="O59" s="18">
        <f t="shared" si="3"/>
        <v>25</v>
      </c>
      <c r="P59" s="29"/>
      <c r="Q59" s="17">
        <f t="shared" si="0"/>
        <v>29813.37</v>
      </c>
      <c r="R59" s="17">
        <f>+G59-Q59</f>
        <v>110186.63</v>
      </c>
    </row>
    <row r="60" spans="1:18" ht="21" customHeight="1" x14ac:dyDescent="0.4">
      <c r="A60" s="11">
        <v>55</v>
      </c>
      <c r="B60" s="21" t="s">
        <v>90</v>
      </c>
      <c r="C60" s="21" t="s">
        <v>94</v>
      </c>
      <c r="D60" s="13" t="s">
        <v>95</v>
      </c>
      <c r="E60" s="13" t="s">
        <v>96</v>
      </c>
      <c r="F60" s="14" t="s">
        <v>24</v>
      </c>
      <c r="G60" s="15">
        <v>13333.33</v>
      </c>
      <c r="H60" s="32">
        <v>382.67</v>
      </c>
      <c r="I60" s="16">
        <v>405.33</v>
      </c>
      <c r="J60" s="29"/>
      <c r="K60" s="17">
        <f t="shared" si="2"/>
        <v>12545.33</v>
      </c>
      <c r="L60" s="20">
        <v>0</v>
      </c>
      <c r="M60" s="29"/>
      <c r="N60" s="29">
        <v>25</v>
      </c>
      <c r="O60" s="29">
        <v>25</v>
      </c>
      <c r="P60" s="29"/>
      <c r="Q60" s="17">
        <f>+H60+I60+L60+O60</f>
        <v>813</v>
      </c>
      <c r="R60" s="17">
        <f>+G60-Q60</f>
        <v>12520.33</v>
      </c>
    </row>
    <row r="61" spans="1:18" ht="21" customHeight="1" x14ac:dyDescent="0.4">
      <c r="A61" s="11">
        <v>56</v>
      </c>
      <c r="B61" s="21" t="s">
        <v>90</v>
      </c>
      <c r="C61" s="21" t="s">
        <v>97</v>
      </c>
      <c r="D61" s="33">
        <v>44573</v>
      </c>
      <c r="E61" s="33">
        <v>44932</v>
      </c>
      <c r="F61" s="14" t="s">
        <v>24</v>
      </c>
      <c r="G61" s="17">
        <v>71000</v>
      </c>
      <c r="H61" s="16">
        <v>2037.7</v>
      </c>
      <c r="I61" s="16">
        <v>2158.4</v>
      </c>
      <c r="J61" s="17"/>
      <c r="K61" s="17">
        <f t="shared" si="2"/>
        <v>66803.899999999994</v>
      </c>
      <c r="L61" s="17">
        <v>5556.66</v>
      </c>
      <c r="M61" s="18"/>
      <c r="N61" s="18">
        <v>25</v>
      </c>
      <c r="O61" s="18">
        <f t="shared" si="3"/>
        <v>25</v>
      </c>
      <c r="Q61" s="17">
        <f t="shared" si="0"/>
        <v>9777.76</v>
      </c>
      <c r="R61" s="17">
        <f t="shared" si="1"/>
        <v>61222.239999999998</v>
      </c>
    </row>
    <row r="62" spans="1:18" ht="21" customHeight="1" x14ac:dyDescent="0.4">
      <c r="A62" s="11">
        <v>57</v>
      </c>
      <c r="B62" s="21" t="s">
        <v>92</v>
      </c>
      <c r="C62" s="21" t="s">
        <v>97</v>
      </c>
      <c r="D62" s="34">
        <v>44937</v>
      </c>
      <c r="E62" s="13">
        <v>45296</v>
      </c>
      <c r="F62" s="14" t="s">
        <v>24</v>
      </c>
      <c r="G62" s="20">
        <v>71000</v>
      </c>
      <c r="H62" s="16">
        <v>2037.7</v>
      </c>
      <c r="I62" s="16">
        <v>2158.4</v>
      </c>
      <c r="J62" s="17"/>
      <c r="K62" s="17">
        <f t="shared" si="2"/>
        <v>66803.899999999994</v>
      </c>
      <c r="L62" s="17">
        <v>5556.66</v>
      </c>
      <c r="M62" s="18">
        <v>766.07</v>
      </c>
      <c r="N62" s="18">
        <v>25</v>
      </c>
      <c r="O62" s="18">
        <f t="shared" si="3"/>
        <v>791.07</v>
      </c>
      <c r="P62" s="17"/>
      <c r="Q62" s="17">
        <f t="shared" si="0"/>
        <v>10543.83</v>
      </c>
      <c r="R62" s="17">
        <f>+G62-Q62</f>
        <v>60456.17</v>
      </c>
    </row>
    <row r="63" spans="1:18" ht="18.75" x14ac:dyDescent="0.4">
      <c r="A63" s="11">
        <v>58</v>
      </c>
      <c r="B63" s="21" t="s">
        <v>92</v>
      </c>
      <c r="C63" s="21" t="s">
        <v>97</v>
      </c>
      <c r="D63" s="34">
        <v>44938</v>
      </c>
      <c r="E63" s="13">
        <v>45296</v>
      </c>
      <c r="F63" s="14" t="s">
        <v>24</v>
      </c>
      <c r="G63" s="20">
        <v>71000</v>
      </c>
      <c r="H63" s="16">
        <v>2037.7</v>
      </c>
      <c r="I63" s="16">
        <v>2158.4</v>
      </c>
      <c r="J63" s="17"/>
      <c r="K63" s="17">
        <f t="shared" si="2"/>
        <v>66803.899999999994</v>
      </c>
      <c r="L63" s="17">
        <v>5556.66</v>
      </c>
      <c r="M63" s="18">
        <v>766.07</v>
      </c>
      <c r="N63" s="18">
        <v>25</v>
      </c>
      <c r="O63" s="18">
        <f t="shared" si="3"/>
        <v>791.07</v>
      </c>
      <c r="P63" s="17"/>
      <c r="Q63" s="17">
        <f t="shared" si="0"/>
        <v>10543.83</v>
      </c>
      <c r="R63" s="17">
        <f t="shared" ref="R63:R64" si="8">+G63-Q63</f>
        <v>60456.17</v>
      </c>
    </row>
    <row r="64" spans="1:18" ht="18.75" x14ac:dyDescent="0.4">
      <c r="A64" s="11">
        <v>59</v>
      </c>
      <c r="B64" s="21" t="s">
        <v>92</v>
      </c>
      <c r="C64" s="21" t="s">
        <v>98</v>
      </c>
      <c r="D64" s="34">
        <v>44937</v>
      </c>
      <c r="E64" s="13">
        <v>45296</v>
      </c>
      <c r="F64" s="14" t="s">
        <v>31</v>
      </c>
      <c r="G64" s="17">
        <v>55000</v>
      </c>
      <c r="H64" s="16">
        <f>IF(G64&gt;=[1]Datos!$D$14,([1]Datos!$D$14*[1]Datos!$C$14),IF(G64&lt;=[1]Datos!$D$14,(G64*[1]Datos!$C$14)))</f>
        <v>1578.5</v>
      </c>
      <c r="I64" s="16">
        <f>IF(G64&gt;=[1]Datos!$D$15,([1]Datos!$D$15*[1]Datos!$C$15),IF(G64&lt;=[1]Datos!$D$15,(G64*[1]Datos!$C$15)))</f>
        <v>1672</v>
      </c>
      <c r="J64" s="18"/>
      <c r="K64" s="17">
        <f t="shared" si="2"/>
        <v>51749.5</v>
      </c>
      <c r="L64" s="17">
        <v>2559.6799999999998</v>
      </c>
      <c r="M64" s="18">
        <v>766.07</v>
      </c>
      <c r="N64" s="18">
        <v>25</v>
      </c>
      <c r="O64" s="18">
        <f t="shared" si="3"/>
        <v>791.07</v>
      </c>
      <c r="P64" s="18"/>
      <c r="Q64" s="17">
        <f t="shared" si="0"/>
        <v>6601.25</v>
      </c>
      <c r="R64" s="17">
        <f t="shared" si="8"/>
        <v>48398.75</v>
      </c>
    </row>
    <row r="65" spans="1:18" ht="21" customHeight="1" x14ac:dyDescent="0.4">
      <c r="A65" s="11">
        <v>60</v>
      </c>
      <c r="B65" s="21" t="s">
        <v>99</v>
      </c>
      <c r="C65" s="21" t="s">
        <v>100</v>
      </c>
      <c r="D65" s="13">
        <v>44934</v>
      </c>
      <c r="E65" s="13">
        <v>45293</v>
      </c>
      <c r="F65" s="14" t="s">
        <v>24</v>
      </c>
      <c r="G65" s="22">
        <v>71000</v>
      </c>
      <c r="H65" s="16">
        <v>2037.7</v>
      </c>
      <c r="I65" s="16">
        <v>2158.4</v>
      </c>
      <c r="J65" s="17">
        <v>1715.46</v>
      </c>
      <c r="K65" s="17">
        <f t="shared" si="2"/>
        <v>65088.44</v>
      </c>
      <c r="L65" s="17">
        <v>5213.5600000000004</v>
      </c>
      <c r="M65" s="18"/>
      <c r="N65" s="18">
        <v>25</v>
      </c>
      <c r="O65" s="18">
        <f t="shared" si="3"/>
        <v>1740.46</v>
      </c>
      <c r="P65" s="17"/>
      <c r="Q65" s="17">
        <f t="shared" si="0"/>
        <v>11150.119999999999</v>
      </c>
      <c r="R65" s="17">
        <f>+G65-Q65</f>
        <v>59849.880000000005</v>
      </c>
    </row>
    <row r="66" spans="1:18" ht="21" customHeight="1" thickBot="1" x14ac:dyDescent="0.45">
      <c r="A66" s="11">
        <v>61</v>
      </c>
      <c r="B66" s="21" t="s">
        <v>99</v>
      </c>
      <c r="C66" s="21" t="s">
        <v>101</v>
      </c>
      <c r="D66" s="34">
        <v>45118</v>
      </c>
      <c r="E66" s="13">
        <v>45296</v>
      </c>
      <c r="F66" s="14" t="s">
        <v>24</v>
      </c>
      <c r="G66" s="17">
        <v>55000</v>
      </c>
      <c r="H66" s="16">
        <f>IF(G66&gt;=[1]Datos!$D$14,([1]Datos!$D$14*[1]Datos!$C$14),IF(G66&lt;=[1]Datos!$D$14,(G66*[1]Datos!$C$14)))</f>
        <v>1578.5</v>
      </c>
      <c r="I66" s="16">
        <f>IF(G66&gt;=[1]Datos!$D$15,([1]Datos!$D$15*[1]Datos!$C$15),IF(G66&lt;=[1]Datos!$D$15,(G66*[1]Datos!$C$15)))</f>
        <v>1672</v>
      </c>
      <c r="J66" s="18"/>
      <c r="K66" s="17">
        <f t="shared" si="2"/>
        <v>51749.5</v>
      </c>
      <c r="L66" s="17">
        <v>2559.6799999999998</v>
      </c>
      <c r="M66" s="18">
        <v>766.07</v>
      </c>
      <c r="N66" s="18">
        <v>25</v>
      </c>
      <c r="O66" s="18">
        <f t="shared" si="3"/>
        <v>791.07</v>
      </c>
      <c r="P66" s="18"/>
      <c r="Q66" s="17">
        <f t="shared" si="0"/>
        <v>6601.25</v>
      </c>
      <c r="R66" s="17">
        <f t="shared" ref="R66" si="9">+G66-Q66</f>
        <v>48398.75</v>
      </c>
    </row>
    <row r="67" spans="1:18" ht="21" customHeight="1" thickBot="1" x14ac:dyDescent="0.3">
      <c r="A67" s="35"/>
      <c r="B67" s="35"/>
      <c r="C67" s="35"/>
      <c r="D67" s="35"/>
      <c r="E67" s="35"/>
      <c r="F67" s="35"/>
      <c r="G67" s="36">
        <f t="shared" ref="G67:O67" si="10">SUM(G6:G66)</f>
        <v>5733233.3300000001</v>
      </c>
      <c r="H67" s="37">
        <f t="shared" si="10"/>
        <v>164543.80000000002</v>
      </c>
      <c r="I67" s="36">
        <f t="shared" si="10"/>
        <v>174290.28999999986</v>
      </c>
      <c r="J67" s="37">
        <f t="shared" si="10"/>
        <v>17154.599999999999</v>
      </c>
      <c r="K67" s="38">
        <f t="shared" si="10"/>
        <v>5377244.6400000015</v>
      </c>
      <c r="L67" s="37">
        <f t="shared" si="10"/>
        <v>582886.19999999984</v>
      </c>
      <c r="M67" s="39">
        <f t="shared" si="10"/>
        <v>25336.120000000003</v>
      </c>
      <c r="N67" s="40">
        <f t="shared" si="10"/>
        <v>1525</v>
      </c>
      <c r="O67" s="39">
        <f t="shared" si="10"/>
        <v>44015.72</v>
      </c>
      <c r="P67" s="40">
        <f>SUM(P6:P65)</f>
        <v>88478.63</v>
      </c>
      <c r="Q67" s="37">
        <f>SUM(Q6:Q66)</f>
        <v>965736.00999999966</v>
      </c>
      <c r="R67" s="37">
        <f>SUM(R6:R66)</f>
        <v>4767497.32</v>
      </c>
    </row>
    <row r="68" spans="1:18" ht="18.75" x14ac:dyDescent="0.25">
      <c r="A68" s="41"/>
      <c r="B68" s="41"/>
      <c r="C68" s="41"/>
      <c r="D68" s="42"/>
      <c r="E68" s="43"/>
      <c r="F68" s="41"/>
      <c r="H68" s="44"/>
      <c r="I68" s="44"/>
      <c r="J68" s="44"/>
      <c r="K68" s="45"/>
      <c r="L68" s="44"/>
      <c r="M68" s="46"/>
      <c r="N68" s="46"/>
      <c r="O68" s="46"/>
      <c r="P68" s="46"/>
      <c r="Q68" s="44"/>
      <c r="R68" s="44"/>
    </row>
    <row r="69" spans="1:18" ht="18.75" x14ac:dyDescent="0.25">
      <c r="A69" s="41"/>
      <c r="B69" s="41"/>
      <c r="C69" s="41"/>
      <c r="D69" s="42"/>
      <c r="E69" s="43"/>
      <c r="F69" s="41"/>
      <c r="H69" s="44"/>
      <c r="I69" s="44"/>
      <c r="J69" s="44"/>
      <c r="K69" s="45"/>
      <c r="L69" s="44"/>
      <c r="M69" s="46"/>
      <c r="N69" s="46"/>
      <c r="O69" s="46"/>
      <c r="P69" s="46"/>
      <c r="Q69" s="44"/>
      <c r="R69" s="44"/>
    </row>
    <row r="70" spans="1:18" ht="18.75" x14ac:dyDescent="0.25">
      <c r="A70" s="41"/>
      <c r="B70" s="41"/>
      <c r="C70" s="41"/>
      <c r="D70" s="42"/>
      <c r="E70" s="43"/>
      <c r="F70" s="41"/>
      <c r="H70" s="44"/>
      <c r="I70" s="44"/>
      <c r="J70" s="44"/>
      <c r="K70" s="45"/>
      <c r="L70" s="44"/>
      <c r="M70" s="46"/>
      <c r="N70" s="46"/>
      <c r="O70" s="46"/>
      <c r="P70" s="46"/>
      <c r="Q70" s="44"/>
      <c r="R70" s="44"/>
    </row>
    <row r="71" spans="1:18" ht="18.75" x14ac:dyDescent="0.25">
      <c r="A71" s="41"/>
      <c r="B71" s="41"/>
      <c r="C71" s="41"/>
      <c r="D71" s="42"/>
      <c r="E71" s="43"/>
      <c r="F71" s="41"/>
      <c r="H71" s="44"/>
      <c r="I71" s="44"/>
      <c r="J71" s="44"/>
      <c r="K71" s="45"/>
      <c r="L71" s="44"/>
      <c r="M71" s="46"/>
      <c r="N71" s="46"/>
      <c r="O71" s="46"/>
      <c r="P71" s="46"/>
      <c r="Q71" s="44"/>
      <c r="R71" s="44"/>
    </row>
    <row r="72" spans="1:18" ht="18.75" x14ac:dyDescent="0.25">
      <c r="A72" s="41"/>
      <c r="B72" s="41"/>
      <c r="C72" s="41"/>
      <c r="D72" s="42"/>
      <c r="E72" s="43"/>
      <c r="F72" s="41"/>
      <c r="H72" s="44"/>
      <c r="I72" s="44"/>
      <c r="J72" s="44"/>
      <c r="K72" s="45"/>
      <c r="L72" s="44"/>
      <c r="M72" s="46"/>
      <c r="N72" s="46"/>
      <c r="O72" s="46"/>
      <c r="P72" s="46"/>
      <c r="Q72" s="44"/>
      <c r="R72" s="44"/>
    </row>
    <row r="73" spans="1:18" ht="18.75" x14ac:dyDescent="0.25">
      <c r="A73" s="41"/>
      <c r="B73" s="41"/>
      <c r="C73" s="41"/>
      <c r="D73" s="42"/>
      <c r="E73" s="43"/>
      <c r="F73" s="41"/>
      <c r="H73" s="44"/>
      <c r="I73" s="44"/>
      <c r="J73" s="44"/>
      <c r="K73" s="45"/>
      <c r="L73" s="44"/>
      <c r="M73" s="46"/>
      <c r="N73" s="46"/>
      <c r="O73" s="46"/>
      <c r="P73" s="46"/>
      <c r="Q73" s="44"/>
      <c r="R73" s="44"/>
    </row>
    <row r="74" spans="1:18" ht="18.75" x14ac:dyDescent="0.25">
      <c r="A74" s="41"/>
      <c r="B74" s="41"/>
      <c r="C74" s="41"/>
      <c r="D74" s="42"/>
      <c r="E74" s="43"/>
      <c r="F74" s="41"/>
      <c r="H74" s="44"/>
      <c r="I74" s="44"/>
      <c r="J74" s="44"/>
      <c r="K74" s="45"/>
      <c r="L74" s="44"/>
      <c r="M74" s="46"/>
      <c r="N74" s="46"/>
      <c r="O74" s="46"/>
      <c r="P74" s="46"/>
      <c r="Q74" s="44"/>
      <c r="R74" s="44"/>
    </row>
    <row r="75" spans="1:18" s="48" customFormat="1" ht="18.75" x14ac:dyDescent="0.4">
      <c r="A75" s="47" t="s">
        <v>102</v>
      </c>
      <c r="B75" s="47"/>
      <c r="C75" s="47"/>
      <c r="D75" s="47" t="s">
        <v>103</v>
      </c>
      <c r="E75" s="47"/>
      <c r="F75" s="47"/>
      <c r="J75" s="47" t="s">
        <v>104</v>
      </c>
      <c r="K75" s="47"/>
      <c r="L75" s="47"/>
    </row>
    <row r="76" spans="1:18" s="48" customFormat="1" ht="18.75" x14ac:dyDescent="0.4">
      <c r="A76" s="4" t="s">
        <v>105</v>
      </c>
      <c r="B76" s="4"/>
      <c r="C76" s="4"/>
      <c r="D76" s="4" t="s">
        <v>106</v>
      </c>
      <c r="E76" s="4"/>
      <c r="F76" s="4"/>
      <c r="J76" s="49" t="s">
        <v>107</v>
      </c>
      <c r="K76" s="49"/>
      <c r="L76" s="49"/>
    </row>
    <row r="77" spans="1:18" s="48" customFormat="1" ht="18.75" x14ac:dyDescent="0.4">
      <c r="A77" s="50"/>
      <c r="B77" s="51"/>
      <c r="E77" s="51"/>
      <c r="F77" s="50"/>
      <c r="K77" s="52"/>
      <c r="L77" s="52"/>
    </row>
    <row r="78" spans="1:18" s="48" customFormat="1" ht="16.5" customHeight="1" x14ac:dyDescent="0.4">
      <c r="A78" s="47" t="s">
        <v>50</v>
      </c>
      <c r="B78" s="47"/>
      <c r="C78" s="47"/>
      <c r="D78" s="47" t="s">
        <v>108</v>
      </c>
      <c r="E78" s="47"/>
      <c r="F78" s="47"/>
      <c r="J78" s="47" t="s">
        <v>48</v>
      </c>
      <c r="K78" s="47"/>
      <c r="L78" s="47"/>
    </row>
    <row r="79" spans="1:18" s="48" customFormat="1" ht="18.75" x14ac:dyDescent="0.4">
      <c r="A79" s="4" t="s">
        <v>109</v>
      </c>
      <c r="B79" s="4"/>
      <c r="C79" s="4"/>
      <c r="D79" s="4" t="s">
        <v>109</v>
      </c>
      <c r="E79" s="4"/>
      <c r="F79" s="4"/>
      <c r="G79" s="52"/>
      <c r="H79" s="52"/>
      <c r="I79" s="52"/>
      <c r="J79" s="4" t="s">
        <v>109</v>
      </c>
      <c r="K79" s="4"/>
      <c r="L79" s="4"/>
    </row>
    <row r="80" spans="1:18" s="48" customFormat="1" ht="18.75" x14ac:dyDescent="0.4">
      <c r="A80" s="53"/>
      <c r="B80" s="51"/>
      <c r="E80" s="52"/>
      <c r="F80" s="52"/>
      <c r="K80" s="47"/>
      <c r="L80" s="52"/>
    </row>
    <row r="81" spans="1:12" s="48" customFormat="1" ht="18.75" x14ac:dyDescent="0.4">
      <c r="A81" s="54"/>
      <c r="B81" s="51"/>
      <c r="E81" s="4"/>
      <c r="F81" s="4"/>
      <c r="K81" s="49"/>
      <c r="L81" s="55"/>
    </row>
    <row r="82" spans="1:12" s="48" customFormat="1" ht="18.75" x14ac:dyDescent="0.4">
      <c r="A82" s="50"/>
      <c r="B82" s="51"/>
      <c r="E82" s="51"/>
      <c r="F82" s="50"/>
      <c r="K82" s="52"/>
      <c r="L82" s="52"/>
    </row>
    <row r="83" spans="1:12" s="48" customFormat="1" ht="16.5" customHeight="1" x14ac:dyDescent="0.4">
      <c r="A83" s="53"/>
      <c r="B83" s="51"/>
      <c r="E83" s="47"/>
      <c r="F83" s="47"/>
      <c r="K83" s="47"/>
      <c r="L83" s="52"/>
    </row>
    <row r="84" spans="1:12" s="48" customFormat="1" ht="18.75" x14ac:dyDescent="0.4">
      <c r="A84" s="54"/>
      <c r="B84" s="51"/>
      <c r="C84" s="54"/>
      <c r="D84" s="54"/>
      <c r="E84" s="4"/>
      <c r="F84" s="4"/>
      <c r="G84" s="52"/>
      <c r="H84" s="52"/>
      <c r="I84" s="52"/>
      <c r="K84" s="4"/>
      <c r="L84" s="4"/>
    </row>
  </sheetData>
  <mergeCells count="27">
    <mergeCell ref="E81:F81"/>
    <mergeCell ref="K81:L81"/>
    <mergeCell ref="K82:L82"/>
    <mergeCell ref="E83:F83"/>
    <mergeCell ref="K83:L83"/>
    <mergeCell ref="E84:F84"/>
    <mergeCell ref="G84:I84"/>
    <mergeCell ref="K84:L84"/>
    <mergeCell ref="A79:C79"/>
    <mergeCell ref="D79:F79"/>
    <mergeCell ref="G79:I79"/>
    <mergeCell ref="J79:L79"/>
    <mergeCell ref="E80:F80"/>
    <mergeCell ref="K80:L80"/>
    <mergeCell ref="A76:C76"/>
    <mergeCell ref="D76:F76"/>
    <mergeCell ref="J76:L76"/>
    <mergeCell ref="K77:L77"/>
    <mergeCell ref="A78:C78"/>
    <mergeCell ref="D78:F78"/>
    <mergeCell ref="J78:L78"/>
    <mergeCell ref="A2:R2"/>
    <mergeCell ref="A3:R3"/>
    <mergeCell ref="A67:F67"/>
    <mergeCell ref="A75:C75"/>
    <mergeCell ref="D75:F75"/>
    <mergeCell ref="J75:L75"/>
  </mergeCells>
  <printOptions horizontalCentered="1"/>
  <pageMargins left="0.70866141699999996" right="0.70866141732283505" top="0.47" bottom="0.28999999999999998" header="0.31496062992126" footer="0.31496062992126"/>
  <pageSetup paperSize="5" scale="44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J31" sqref="J30:J31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Temporales</vt:lpstr>
      <vt:lpstr>Sheet1</vt:lpstr>
      <vt:lpstr>Temporales!Área_de_impresión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2024-04-16T19:47:59Z</dcterms:modified>
</cp:coreProperties>
</file>