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OCTUBRE\"/>
    </mc:Choice>
  </mc:AlternateContent>
  <xr:revisionPtr revIDLastSave="0" documentId="13_ncr:1_{0282CF6D-BFCB-4611-99B5-9E2A7375030D}" xr6:coauthVersionLast="47" xr6:coauthVersionMax="47" xr10:uidLastSave="{00000000-0000-0000-0000-000000000000}"/>
  <bookViews>
    <workbookView xWindow="5145" yWindow="840" windowWidth="21600" windowHeight="11385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Fija!$A$5:$P$59</definedName>
    <definedName name="_xlnm.Print_Area" localSheetId="0">Fija!$A$1:$P$67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" i="2" l="1"/>
  <c r="L50" i="2"/>
  <c r="K50" i="2"/>
  <c r="H50" i="2"/>
  <c r="E50" i="2"/>
  <c r="N49" i="2"/>
  <c r="O49" i="2" s="1"/>
  <c r="P49" i="2" s="1"/>
  <c r="I49" i="2"/>
  <c r="N48" i="2"/>
  <c r="O48" i="2" s="1"/>
  <c r="P48" i="2" s="1"/>
  <c r="I48" i="2"/>
  <c r="N47" i="2"/>
  <c r="O47" i="2" s="1"/>
  <c r="P47" i="2" s="1"/>
  <c r="I47" i="2"/>
  <c r="P46" i="2"/>
  <c r="N46" i="2"/>
  <c r="I46" i="2"/>
  <c r="J46" i="2" s="1"/>
  <c r="J50" i="2" s="1"/>
  <c r="G46" i="2"/>
  <c r="F46" i="2"/>
  <c r="O45" i="2"/>
  <c r="P45" i="2" s="1"/>
  <c r="G45" i="2"/>
  <c r="F45" i="2"/>
  <c r="I45" i="2" s="1"/>
  <c r="P44" i="2"/>
  <c r="O44" i="2"/>
  <c r="I44" i="2"/>
  <c r="O43" i="2"/>
  <c r="P43" i="2" s="1"/>
  <c r="I43" i="2"/>
  <c r="O42" i="2"/>
  <c r="P42" i="2" s="1"/>
  <c r="I42" i="2"/>
  <c r="N41" i="2"/>
  <c r="O41" i="2" s="1"/>
  <c r="P41" i="2" s="1"/>
  <c r="I41" i="2"/>
  <c r="O40" i="2"/>
  <c r="P40" i="2" s="1"/>
  <c r="I40" i="2"/>
  <c r="N39" i="2"/>
  <c r="O39" i="2" s="1"/>
  <c r="P39" i="2" s="1"/>
  <c r="I39" i="2"/>
  <c r="G38" i="2"/>
  <c r="F38" i="2"/>
  <c r="O38" i="2" s="1"/>
  <c r="P38" i="2" s="1"/>
  <c r="O37" i="2"/>
  <c r="P37" i="2" s="1"/>
  <c r="I37" i="2"/>
  <c r="N36" i="2"/>
  <c r="O36" i="2" s="1"/>
  <c r="P36" i="2" s="1"/>
  <c r="I36" i="2"/>
  <c r="N35" i="2"/>
  <c r="O35" i="2" s="1"/>
  <c r="P35" i="2" s="1"/>
  <c r="I35" i="2"/>
  <c r="N34" i="2"/>
  <c r="G34" i="2"/>
  <c r="I34" i="2" s="1"/>
  <c r="F34" i="2"/>
  <c r="N33" i="2"/>
  <c r="G33" i="2"/>
  <c r="F33" i="2"/>
  <c r="I33" i="2" s="1"/>
  <c r="N32" i="2"/>
  <c r="G32" i="2"/>
  <c r="I32" i="2" s="1"/>
  <c r="F32" i="2"/>
  <c r="O32" i="2" s="1"/>
  <c r="P32" i="2" s="1"/>
  <c r="N31" i="2"/>
  <c r="G31" i="2"/>
  <c r="F31" i="2"/>
  <c r="I31" i="2" s="1"/>
  <c r="N30" i="2"/>
  <c r="G30" i="2"/>
  <c r="I30" i="2" s="1"/>
  <c r="F30" i="2"/>
  <c r="N29" i="2"/>
  <c r="O29" i="2" s="1"/>
  <c r="P29" i="2" s="1"/>
  <c r="I29" i="2"/>
  <c r="N28" i="2"/>
  <c r="O28" i="2" s="1"/>
  <c r="P28" i="2" s="1"/>
  <c r="I28" i="2"/>
  <c r="N27" i="2"/>
  <c r="O27" i="2" s="1"/>
  <c r="P27" i="2" s="1"/>
  <c r="I27" i="2"/>
  <c r="N26" i="2"/>
  <c r="O26" i="2" s="1"/>
  <c r="P26" i="2" s="1"/>
  <c r="I26" i="2"/>
  <c r="N25" i="2"/>
  <c r="O25" i="2" s="1"/>
  <c r="P25" i="2" s="1"/>
  <c r="I25" i="2"/>
  <c r="N24" i="2"/>
  <c r="O24" i="2" s="1"/>
  <c r="P24" i="2" s="1"/>
  <c r="I24" i="2"/>
  <c r="N23" i="2"/>
  <c r="O23" i="2" s="1"/>
  <c r="P23" i="2" s="1"/>
  <c r="I23" i="2"/>
  <c r="N22" i="2"/>
  <c r="G22" i="2"/>
  <c r="F22" i="2"/>
  <c r="I22" i="2" s="1"/>
  <c r="N21" i="2"/>
  <c r="G21" i="2"/>
  <c r="I21" i="2" s="1"/>
  <c r="F21" i="2"/>
  <c r="O21" i="2" s="1"/>
  <c r="P21" i="2" s="1"/>
  <c r="P20" i="2"/>
  <c r="G20" i="2"/>
  <c r="I20" i="2" s="1"/>
  <c r="F20" i="2"/>
  <c r="N19" i="2"/>
  <c r="O19" i="2" s="1"/>
  <c r="P19" i="2" s="1"/>
  <c r="I19" i="2"/>
  <c r="N18" i="2"/>
  <c r="O18" i="2" s="1"/>
  <c r="P18" i="2" s="1"/>
  <c r="I18" i="2"/>
  <c r="N17" i="2"/>
  <c r="O17" i="2" s="1"/>
  <c r="P17" i="2" s="1"/>
  <c r="I17" i="2"/>
  <c r="O16" i="2"/>
  <c r="P16" i="2" s="1"/>
  <c r="I16" i="2"/>
  <c r="O15" i="2"/>
  <c r="P15" i="2" s="1"/>
  <c r="I15" i="2"/>
  <c r="P14" i="2"/>
  <c r="F14" i="2"/>
  <c r="O14" i="2" s="1"/>
  <c r="N13" i="2"/>
  <c r="G13" i="2"/>
  <c r="I13" i="2" s="1"/>
  <c r="F13" i="2"/>
  <c r="O12" i="2"/>
  <c r="P12" i="2" s="1"/>
  <c r="I12" i="2"/>
  <c r="G12" i="2"/>
  <c r="F12" i="2"/>
  <c r="O11" i="2"/>
  <c r="P11" i="2" s="1"/>
  <c r="I11" i="2"/>
  <c r="N10" i="2"/>
  <c r="O10" i="2" s="1"/>
  <c r="P10" i="2" s="1"/>
  <c r="I10" i="2"/>
  <c r="N9" i="2"/>
  <c r="G9" i="2"/>
  <c r="F9" i="2"/>
  <c r="I9" i="2" s="1"/>
  <c r="P8" i="2"/>
  <c r="O8" i="2"/>
  <c r="I8" i="2"/>
  <c r="O7" i="2"/>
  <c r="P7" i="2" s="1"/>
  <c r="N7" i="2"/>
  <c r="I7" i="2"/>
  <c r="O6" i="2"/>
  <c r="N6" i="2"/>
  <c r="I6" i="2"/>
  <c r="P6" i="2" l="1"/>
  <c r="G50" i="2"/>
  <c r="O34" i="2"/>
  <c r="P34" i="2" s="1"/>
  <c r="N50" i="2"/>
  <c r="O13" i="2"/>
  <c r="P13" i="2" s="1"/>
  <c r="O30" i="2"/>
  <c r="P30" i="2" s="1"/>
  <c r="O9" i="2"/>
  <c r="P9" i="2" s="1"/>
  <c r="O22" i="2"/>
  <c r="P22" i="2" s="1"/>
  <c r="O31" i="2"/>
  <c r="P31" i="2" s="1"/>
  <c r="O33" i="2"/>
  <c r="P33" i="2" s="1"/>
  <c r="F50" i="2"/>
  <c r="I14" i="2"/>
  <c r="I50" i="2" s="1"/>
  <c r="I38" i="2"/>
  <c r="P50" i="2" l="1"/>
  <c r="O50" i="2"/>
</calcChain>
</file>

<file path=xl/sharedStrings.xml><?xml version="1.0" encoding="utf-8"?>
<sst xmlns="http://schemas.openxmlformats.org/spreadsheetml/2006/main" count="160" uniqueCount="66">
  <si>
    <t>Unidad de Análisis Financiero</t>
  </si>
  <si>
    <t>Nómina Personal Fijo Octubre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</si>
  <si>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</si>
  <si>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</si>
  <si>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</si>
  <si>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</si>
  <si>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</si>
  <si>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</si>
  <si>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</si>
  <si>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</si>
  <si>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</si>
  <si>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</si>
  <si>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</si>
  <si>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</si>
  <si>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</si>
  <si>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</si>
  <si>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</si>
  <si>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</si>
  <si>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</si>
  <si>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</si>
  <si>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</si>
  <si>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</si>
  <si>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</si>
  <si>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</si>
  <si>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</si>
  <si>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Comunicaciones</t>
  </si>
  <si>
    <t>Gestor de Protocolo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</si>
  <si>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</si>
  <si>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</si>
  <si>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</si>
  <si>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</si>
  <si>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</si>
  <si>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</si>
  <si>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</si>
  <si>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</si>
  <si>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</si>
  <si>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</si>
  <si>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</si>
  <si>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</si>
  <si>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</si>
  <si>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</si>
  <si>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</si>
  <si>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</si>
  <si>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</si>
  <si>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</si>
  <si>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</si>
  <si>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</si>
  <si>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</si>
  <si>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</si>
  <si>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</si>
  <si>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</si>
  <si>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</si>
  <si>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</si>
  <si>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</si>
  <si>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Coordinadora de Análisis Estratégico</t>
  </si>
  <si>
    <t>Departamento de Asuntos Internacionales</t>
  </si>
  <si>
    <t>Analista de Prevención, Educación y Difusión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</si>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</sst>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 2" xfId="1" xr:uid="{1B1260D0-7CDB-4569-B1FA-F2986372C7B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76B359F0-D5DB-42C7-9C87-2B93C925FE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A0FA-92EE-4863-B4BA-E8ED352B09F3}">
  <dimension ref="A1:AI87"/>
  <sheetViews>
    <sheetView showGridLines="0" tabSelected="1" zoomScale="90" zoomScaleNormal="90" zoomScaleSheetLayoutView="100" workbookViewId="0">
      <pane ySplit="5" topLeftCell="A44" activePane="bottomLeft" state="frozen"/>
      <selection pane="bottomLeft" activeCell="G53" sqref="G53"/>
    </sheetView>
  </sheetViews>
  <sheetFormatPr baseColWidth="10" defaultColWidth="11.42578125" defaultRowHeight="15.75"/>
  <cols>
    <col min="1" max="1" width="5.85546875" style="1" customWidth="1"/>
    <col min="2" max="2" width="48.42578125" style="1" bestFit="1" customWidth="1"/>
    <col min="3" max="3" width="42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/>
    <row r="2" spans="1:35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8" customFormat="1" ht="21" customHeight="1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>
        <f>+K6+L6</f>
        <v>25</v>
      </c>
      <c r="O6" s="17">
        <f t="shared" ref="O6:O16" si="0">+F6+G6+J6+N6</f>
        <v>70256.55</v>
      </c>
      <c r="P6" s="17">
        <f t="shared" ref="P6:P49" si="1">+E6-O6</f>
        <v>214743.45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>
      <c r="A7" s="14">
        <v>2</v>
      </c>
      <c r="B7" s="15" t="s">
        <v>18</v>
      </c>
      <c r="C7" s="15" t="s">
        <v>21</v>
      </c>
      <c r="D7" s="19" t="s">
        <v>22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>
        <f>+K7+L7</f>
        <v>25</v>
      </c>
      <c r="O7" s="17">
        <f>+F7+G7+J7+N7</f>
        <v>38643.119999999995</v>
      </c>
      <c r="P7" s="17">
        <f t="shared" si="1"/>
        <v>131356.88</v>
      </c>
      <c r="AD7"/>
      <c r="AE7"/>
      <c r="AF7"/>
      <c r="AG7"/>
      <c r="AH7"/>
      <c r="AI7"/>
    </row>
    <row r="8" spans="1:35" s="4" customFormat="1" ht="21" customHeight="1">
      <c r="A8" s="14">
        <v>3</v>
      </c>
      <c r="B8" s="15" t="s">
        <v>18</v>
      </c>
      <c r="C8" s="15" t="s">
        <v>21</v>
      </c>
      <c r="D8" s="19" t="s">
        <v>22</v>
      </c>
      <c r="E8" s="17">
        <v>150000</v>
      </c>
      <c r="F8" s="17">
        <v>4305</v>
      </c>
      <c r="G8" s="17">
        <v>4560</v>
      </c>
      <c r="H8" s="17"/>
      <c r="I8" s="17">
        <f>+E8-(F8+G8+H8)</f>
        <v>141135</v>
      </c>
      <c r="J8" s="17">
        <v>23866.62</v>
      </c>
      <c r="K8" s="17"/>
      <c r="L8" s="17">
        <v>25</v>
      </c>
      <c r="M8" s="17"/>
      <c r="N8" s="17">
        <v>25</v>
      </c>
      <c r="O8" s="17">
        <f>+F8+G8+J8+N8</f>
        <v>32756.62</v>
      </c>
      <c r="P8" s="17">
        <f t="shared" si="1"/>
        <v>117243.38</v>
      </c>
      <c r="AD8"/>
      <c r="AE8"/>
      <c r="AF8"/>
      <c r="AG8"/>
      <c r="AH8"/>
      <c r="AI8"/>
    </row>
    <row r="9" spans="1:35" s="4" customFormat="1" ht="21" customHeight="1">
      <c r="A9" s="14">
        <v>4</v>
      </c>
      <c r="B9" s="15" t="s">
        <v>23</v>
      </c>
      <c r="C9" s="15" t="s">
        <v>24</v>
      </c>
      <c r="D9" s="19" t="s">
        <v>20</v>
      </c>
      <c r="E9" s="20">
        <v>60000</v>
      </c>
      <c r="F9" s="21">
        <f>IF(E9&gt;=[1]Datos!$D$14,([1]Datos!$D$14*[1]Datos!$C$14),IF(E9&lt;=[1]Datos!$D$14,(E9*[1]Datos!$C$14)))</f>
        <v>1722</v>
      </c>
      <c r="G9" s="21">
        <f>IF(E9&gt;=[1]Datos!$D$15,([1]Datos!$D$15*[1]Datos!$C$15),IF(E9&lt;=[1]Datos!$D$15,(E9*[1]Datos!$C$15)))</f>
        <v>1824</v>
      </c>
      <c r="H9" s="17"/>
      <c r="I9" s="17">
        <f t="shared" ref="I9:I49" si="2">+E9-(F9+G9+H9)</f>
        <v>56454</v>
      </c>
      <c r="J9" s="17">
        <v>0</v>
      </c>
      <c r="K9" s="17"/>
      <c r="L9" s="17">
        <v>25</v>
      </c>
      <c r="M9" s="17">
        <v>3486.68</v>
      </c>
      <c r="N9" s="17">
        <f>+H9+K9+L9</f>
        <v>25</v>
      </c>
      <c r="O9" s="17">
        <f t="shared" si="0"/>
        <v>3571</v>
      </c>
      <c r="P9" s="17">
        <f t="shared" si="1"/>
        <v>56429</v>
      </c>
    </row>
    <row r="10" spans="1:35" s="4" customFormat="1" ht="21" customHeight="1">
      <c r="A10" s="14">
        <v>5</v>
      </c>
      <c r="B10" s="15" t="s">
        <v>25</v>
      </c>
      <c r="C10" s="15" t="s">
        <v>26</v>
      </c>
      <c r="D10" s="19" t="s">
        <v>20</v>
      </c>
      <c r="E10" s="20">
        <v>55000</v>
      </c>
      <c r="F10" s="21">
        <v>1578.5</v>
      </c>
      <c r="G10" s="21">
        <v>1672</v>
      </c>
      <c r="H10" s="17"/>
      <c r="I10" s="17">
        <f t="shared" si="2"/>
        <v>51749.5</v>
      </c>
      <c r="J10" s="17">
        <v>2559.6799999999998</v>
      </c>
      <c r="K10" s="17"/>
      <c r="L10" s="17">
        <v>25</v>
      </c>
      <c r="M10" s="17"/>
      <c r="N10" s="17">
        <f>+H10+K10+L10</f>
        <v>25</v>
      </c>
      <c r="O10" s="17">
        <f t="shared" si="0"/>
        <v>5835.18</v>
      </c>
      <c r="P10" s="17">
        <f t="shared" si="1"/>
        <v>49164.82</v>
      </c>
    </row>
    <row r="11" spans="1:35" s="4" customFormat="1" ht="21" customHeight="1">
      <c r="A11" s="14">
        <v>6</v>
      </c>
      <c r="B11" s="15" t="s">
        <v>25</v>
      </c>
      <c r="C11" s="15" t="s">
        <v>27</v>
      </c>
      <c r="D11" s="19" t="s">
        <v>20</v>
      </c>
      <c r="E11" s="20">
        <v>55000</v>
      </c>
      <c r="F11" s="21">
        <v>1578.5</v>
      </c>
      <c r="G11" s="21">
        <v>1672</v>
      </c>
      <c r="H11" s="17"/>
      <c r="I11" s="17">
        <f t="shared" si="2"/>
        <v>51749.5</v>
      </c>
      <c r="J11" s="17">
        <v>2559.6799999999998</v>
      </c>
      <c r="K11" s="17"/>
      <c r="L11" s="17">
        <v>25</v>
      </c>
      <c r="M11" s="17"/>
      <c r="N11" s="17">
        <v>25</v>
      </c>
      <c r="O11" s="17">
        <f t="shared" si="0"/>
        <v>5835.18</v>
      </c>
      <c r="P11" s="17">
        <f t="shared" si="1"/>
        <v>49164.82</v>
      </c>
    </row>
    <row r="12" spans="1:35" s="4" customFormat="1" ht="21" customHeight="1">
      <c r="A12" s="14">
        <v>7</v>
      </c>
      <c r="B12" s="15" t="s">
        <v>25</v>
      </c>
      <c r="C12" s="15" t="s">
        <v>28</v>
      </c>
      <c r="D12" s="22" t="s">
        <v>20</v>
      </c>
      <c r="E12" s="23">
        <v>45000</v>
      </c>
      <c r="F12" s="21">
        <f>IF(E12&gt;=[1]Datos!$D$14,([1]Datos!$D$14*[1]Datos!$C$14),IF(E12&lt;=[1]Datos!$D$14,(E12*[1]Datos!$C$14)))</f>
        <v>1291.5</v>
      </c>
      <c r="G12" s="21">
        <f>IF(E12&gt;=[1]Datos!$D$15,([1]Datos!$D$15*[1]Datos!$C$15),IF(E12&lt;=[1]Datos!$D$15,(E12*[1]Datos!$C$15)))</f>
        <v>1368</v>
      </c>
      <c r="H12" s="24"/>
      <c r="I12" s="17">
        <f>+E12-(F12+G12+H12)</f>
        <v>42340.5</v>
      </c>
      <c r="J12" s="17">
        <v>1148.33</v>
      </c>
      <c r="K12" s="25"/>
      <c r="L12" s="26">
        <v>25</v>
      </c>
      <c r="M12" s="26"/>
      <c r="N12" s="17">
        <v>25</v>
      </c>
      <c r="O12" s="17">
        <f>+F12+G12+J12+N12</f>
        <v>3832.83</v>
      </c>
      <c r="P12" s="17">
        <f t="shared" si="1"/>
        <v>41167.17</v>
      </c>
    </row>
    <row r="13" spans="1:35" s="4" customFormat="1" ht="21" customHeight="1">
      <c r="A13" s="14">
        <v>8</v>
      </c>
      <c r="B13" s="15" t="s">
        <v>25</v>
      </c>
      <c r="C13" s="15" t="s">
        <v>29</v>
      </c>
      <c r="D13" s="27" t="s">
        <v>20</v>
      </c>
      <c r="E13" s="26">
        <v>43000</v>
      </c>
      <c r="F13" s="21">
        <f>IF(E13&gt;=[1]Datos!$D$14,([1]Datos!$D$14*[1]Datos!$C$14),IF(E13&lt;=[1]Datos!$D$14,(E13*[1]Datos!$C$14)))</f>
        <v>1234.0999999999999</v>
      </c>
      <c r="G13" s="21">
        <f>IF(E13&gt;=[1]Datos!$D$15,([1]Datos!$D$15*[1]Datos!$C$15),IF(E13&lt;=[1]Datos!$D$15,(E13*[1]Datos!$C$15)))</f>
        <v>1307.2</v>
      </c>
      <c r="H13" s="26">
        <v>3174.76</v>
      </c>
      <c r="I13" s="17">
        <f>+E13-(F13+G13+H13)</f>
        <v>37283.94</v>
      </c>
      <c r="J13" s="17">
        <v>0</v>
      </c>
      <c r="K13" s="17"/>
      <c r="L13" s="17">
        <v>25</v>
      </c>
      <c r="M13" s="17">
        <v>392.82</v>
      </c>
      <c r="N13" s="17">
        <f>+H13+L13</f>
        <v>3199.76</v>
      </c>
      <c r="O13" s="17">
        <f t="shared" si="0"/>
        <v>5741.06</v>
      </c>
      <c r="P13" s="17">
        <f t="shared" si="1"/>
        <v>37258.94</v>
      </c>
    </row>
    <row r="14" spans="1:35" s="4" customFormat="1" ht="21" customHeight="1">
      <c r="A14" s="14">
        <v>9</v>
      </c>
      <c r="B14" s="15" t="s">
        <v>30</v>
      </c>
      <c r="C14" s="15" t="s">
        <v>31</v>
      </c>
      <c r="D14" s="16" t="s">
        <v>20</v>
      </c>
      <c r="E14" s="17">
        <v>48000</v>
      </c>
      <c r="F14" s="21">
        <f>IF(E14&gt;=[1]Datos!$D$14,([1]Datos!$D$14*[1]Datos!$C$14),IF(E14&lt;=[1]Datos!$D$14,(E14*[1]Datos!$C$14)))</f>
        <v>1377.6</v>
      </c>
      <c r="G14" s="21">
        <v>1459.2</v>
      </c>
      <c r="H14" s="17"/>
      <c r="I14" s="17">
        <f t="shared" si="2"/>
        <v>45163.199999999997</v>
      </c>
      <c r="J14" s="17">
        <v>0</v>
      </c>
      <c r="K14" s="17"/>
      <c r="L14" s="17">
        <v>25</v>
      </c>
      <c r="M14" s="17">
        <v>1571.73</v>
      </c>
      <c r="N14" s="17">
        <v>25</v>
      </c>
      <c r="O14" s="17">
        <f t="shared" si="0"/>
        <v>2861.8</v>
      </c>
      <c r="P14" s="28">
        <f t="shared" si="1"/>
        <v>45138.2</v>
      </c>
    </row>
    <row r="15" spans="1:35" s="4" customFormat="1" ht="21" customHeight="1">
      <c r="A15" s="14">
        <v>10</v>
      </c>
      <c r="B15" s="15" t="s">
        <v>32</v>
      </c>
      <c r="C15" s="15" t="s">
        <v>33</v>
      </c>
      <c r="D15" s="19" t="s">
        <v>22</v>
      </c>
      <c r="E15" s="20">
        <v>86000</v>
      </c>
      <c r="F15" s="21">
        <v>2468.1999999999998</v>
      </c>
      <c r="G15" s="21">
        <v>2614.4</v>
      </c>
      <c r="H15" s="17"/>
      <c r="I15" s="17">
        <f t="shared" si="2"/>
        <v>80917.399999999994</v>
      </c>
      <c r="J15" s="17">
        <v>8812.2199999999993</v>
      </c>
      <c r="K15" s="17"/>
      <c r="L15" s="17">
        <v>25</v>
      </c>
      <c r="M15" s="17"/>
      <c r="N15" s="17">
        <v>25</v>
      </c>
      <c r="O15" s="17">
        <f t="shared" si="0"/>
        <v>13919.82</v>
      </c>
      <c r="P15" s="28">
        <f t="shared" si="1"/>
        <v>72080.179999999993</v>
      </c>
    </row>
    <row r="16" spans="1:35" s="4" customFormat="1" ht="21" customHeight="1">
      <c r="A16" s="14">
        <v>11</v>
      </c>
      <c r="B16" s="29" t="s">
        <v>32</v>
      </c>
      <c r="C16" s="29" t="s">
        <v>33</v>
      </c>
      <c r="D16" s="19" t="s">
        <v>20</v>
      </c>
      <c r="E16" s="20">
        <v>55000</v>
      </c>
      <c r="F16" s="21">
        <v>1578.5</v>
      </c>
      <c r="G16" s="21">
        <v>1672</v>
      </c>
      <c r="H16" s="17"/>
      <c r="I16" s="17">
        <f t="shared" si="2"/>
        <v>51749.5</v>
      </c>
      <c r="J16" s="17">
        <v>2559.6799999999998</v>
      </c>
      <c r="K16" s="17"/>
      <c r="L16" s="17">
        <v>25</v>
      </c>
      <c r="M16" s="17"/>
      <c r="N16" s="17">
        <v>25</v>
      </c>
      <c r="O16" s="17">
        <f t="shared" si="0"/>
        <v>5835.18</v>
      </c>
      <c r="P16" s="28">
        <f t="shared" si="1"/>
        <v>49164.82</v>
      </c>
    </row>
    <row r="17" spans="1:16" s="4" customFormat="1" ht="21" customHeight="1">
      <c r="A17" s="14">
        <v>12</v>
      </c>
      <c r="B17" s="15" t="s">
        <v>34</v>
      </c>
      <c r="C17" s="15" t="s">
        <v>35</v>
      </c>
      <c r="D17" s="22" t="s">
        <v>22</v>
      </c>
      <c r="E17" s="23">
        <v>35000</v>
      </c>
      <c r="F17" s="21">
        <v>1004.5</v>
      </c>
      <c r="G17" s="21">
        <v>1064</v>
      </c>
      <c r="H17" s="24"/>
      <c r="I17" s="17">
        <f t="shared" si="2"/>
        <v>32931.5</v>
      </c>
      <c r="J17" s="17">
        <v>0</v>
      </c>
      <c r="K17" s="25"/>
      <c r="L17" s="26">
        <v>25</v>
      </c>
      <c r="M17" s="26"/>
      <c r="N17" s="17">
        <f>+L17</f>
        <v>25</v>
      </c>
      <c r="O17" s="17">
        <f>+F17+G17+N17</f>
        <v>2093.5</v>
      </c>
      <c r="P17" s="17">
        <f t="shared" si="1"/>
        <v>32906.5</v>
      </c>
    </row>
    <row r="18" spans="1:16" s="4" customFormat="1" ht="21" customHeight="1">
      <c r="A18" s="14">
        <v>13</v>
      </c>
      <c r="B18" s="15" t="s">
        <v>34</v>
      </c>
      <c r="C18" s="15" t="s">
        <v>35</v>
      </c>
      <c r="D18" s="22" t="s">
        <v>20</v>
      </c>
      <c r="E18" s="23">
        <v>35000</v>
      </c>
      <c r="F18" s="21">
        <v>1004.5</v>
      </c>
      <c r="G18" s="21">
        <v>1064</v>
      </c>
      <c r="H18" s="24"/>
      <c r="I18" s="17">
        <f>+E18-(F18+G18+H18)</f>
        <v>32931.5</v>
      </c>
      <c r="J18" s="17">
        <v>0</v>
      </c>
      <c r="K18" s="25"/>
      <c r="L18" s="26">
        <v>25</v>
      </c>
      <c r="M18" s="26"/>
      <c r="N18" s="17">
        <f>+L18</f>
        <v>25</v>
      </c>
      <c r="O18" s="17">
        <f>+F18+G18+N18</f>
        <v>2093.5</v>
      </c>
      <c r="P18" s="17">
        <f t="shared" si="1"/>
        <v>32906.5</v>
      </c>
    </row>
    <row r="19" spans="1:16" s="4" customFormat="1" ht="21" customHeight="1">
      <c r="A19" s="14">
        <v>14</v>
      </c>
      <c r="B19" s="15" t="s">
        <v>34</v>
      </c>
      <c r="C19" s="15" t="s">
        <v>36</v>
      </c>
      <c r="D19" s="22" t="s">
        <v>22</v>
      </c>
      <c r="E19" s="23">
        <v>25000</v>
      </c>
      <c r="F19" s="21">
        <v>717.5</v>
      </c>
      <c r="G19" s="21">
        <v>760</v>
      </c>
      <c r="H19" s="24"/>
      <c r="I19" s="17">
        <f t="shared" si="2"/>
        <v>23522.5</v>
      </c>
      <c r="J19" s="17">
        <v>0</v>
      </c>
      <c r="K19" s="25"/>
      <c r="L19" s="26">
        <v>25</v>
      </c>
      <c r="M19" s="26"/>
      <c r="N19" s="17">
        <f>+L19</f>
        <v>25</v>
      </c>
      <c r="O19" s="17">
        <f>+F19+G19+N19</f>
        <v>1502.5</v>
      </c>
      <c r="P19" s="17">
        <f t="shared" si="1"/>
        <v>23497.5</v>
      </c>
    </row>
    <row r="20" spans="1:16" s="4" customFormat="1" ht="21" customHeight="1">
      <c r="A20" s="14">
        <v>15</v>
      </c>
      <c r="B20" s="15" t="s">
        <v>34</v>
      </c>
      <c r="C20" s="15" t="s">
        <v>37</v>
      </c>
      <c r="D20" s="22" t="s">
        <v>22</v>
      </c>
      <c r="E20" s="20">
        <v>25000</v>
      </c>
      <c r="F20" s="21">
        <f>IF(E20&gt;=[1]Datos!$D$14,([1]Datos!$D$14*[1]Datos!$C$14),IF(E20&lt;=[1]Datos!$D$14,(E20*[1]Datos!$C$14)))</f>
        <v>717.5</v>
      </c>
      <c r="G20" s="21">
        <f>IF(E20&gt;=[1]Datos!$D$15,([1]Datos!$D$15*[1]Datos!$C$15),IF(E20&lt;=[1]Datos!$D$15,(E20*[1]Datos!$C$15)))</f>
        <v>760</v>
      </c>
      <c r="H20" s="17"/>
      <c r="I20" s="17">
        <f t="shared" si="2"/>
        <v>23522.5</v>
      </c>
      <c r="J20" s="17">
        <v>0</v>
      </c>
      <c r="K20" s="17"/>
      <c r="L20" s="17">
        <v>25</v>
      </c>
      <c r="M20" s="17"/>
      <c r="N20" s="17">
        <v>25</v>
      </c>
      <c r="O20" s="17">
        <v>1502.5</v>
      </c>
      <c r="P20" s="17">
        <f t="shared" si="1"/>
        <v>23497.5</v>
      </c>
    </row>
    <row r="21" spans="1:16" s="4" customFormat="1" ht="21" customHeight="1">
      <c r="A21" s="14">
        <v>16</v>
      </c>
      <c r="B21" s="15" t="s">
        <v>34</v>
      </c>
      <c r="C21" s="15" t="s">
        <v>37</v>
      </c>
      <c r="D21" s="22" t="s">
        <v>22</v>
      </c>
      <c r="E21" s="20">
        <v>25000</v>
      </c>
      <c r="F21" s="21">
        <f>IF(E21&gt;=[1]Datos!$D$14,([1]Datos!$D$14*[1]Datos!$C$14),IF(E21&lt;=[1]Datos!$D$14,(E21*[1]Datos!$C$14)))</f>
        <v>717.5</v>
      </c>
      <c r="G21" s="21">
        <f>IF(E21&gt;=[1]Datos!$D$15,([1]Datos!$D$15*[1]Datos!$C$15),IF(E21&lt;=[1]Datos!$D$15,(E21*[1]Datos!$C$15)))</f>
        <v>760</v>
      </c>
      <c r="H21" s="17"/>
      <c r="I21" s="17">
        <f t="shared" si="2"/>
        <v>23522.5</v>
      </c>
      <c r="J21" s="17">
        <v>0</v>
      </c>
      <c r="K21" s="17"/>
      <c r="L21" s="17">
        <v>25</v>
      </c>
      <c r="M21" s="17"/>
      <c r="N21" s="17">
        <f>+H21+K21+L21</f>
        <v>25</v>
      </c>
      <c r="O21" s="17">
        <f>+F21+G21+J21+N21</f>
        <v>1502.5</v>
      </c>
      <c r="P21" s="17">
        <f t="shared" si="1"/>
        <v>23497.5</v>
      </c>
    </row>
    <row r="22" spans="1:16" s="4" customFormat="1" ht="21" customHeight="1">
      <c r="A22" s="14">
        <v>17</v>
      </c>
      <c r="B22" s="15" t="s">
        <v>34</v>
      </c>
      <c r="C22" s="15" t="s">
        <v>37</v>
      </c>
      <c r="D22" s="22" t="s">
        <v>22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2"/>
        <v>23522.5</v>
      </c>
      <c r="J22" s="17">
        <v>0</v>
      </c>
      <c r="K22" s="17"/>
      <c r="L22" s="17">
        <v>25</v>
      </c>
      <c r="M22" s="17"/>
      <c r="N22" s="17">
        <f>+H22+K22+L22</f>
        <v>25</v>
      </c>
      <c r="O22" s="17">
        <f>+F22+G22+J22+N22</f>
        <v>1502.5</v>
      </c>
      <c r="P22" s="17">
        <f t="shared" si="1"/>
        <v>23497.5</v>
      </c>
    </row>
    <row r="23" spans="1:16" s="4" customFormat="1" ht="21" customHeight="1">
      <c r="A23" s="14">
        <v>18</v>
      </c>
      <c r="B23" s="15" t="s">
        <v>34</v>
      </c>
      <c r="C23" s="15" t="s">
        <v>38</v>
      </c>
      <c r="D23" s="22" t="s">
        <v>22</v>
      </c>
      <c r="E23" s="20">
        <v>25000</v>
      </c>
      <c r="F23" s="21">
        <v>717.5</v>
      </c>
      <c r="G23" s="21">
        <v>760</v>
      </c>
      <c r="H23" s="17"/>
      <c r="I23" s="17">
        <f t="shared" si="2"/>
        <v>23522.5</v>
      </c>
      <c r="J23" s="17">
        <v>0</v>
      </c>
      <c r="K23" s="17"/>
      <c r="L23" s="17">
        <v>25</v>
      </c>
      <c r="M23" s="17"/>
      <c r="N23" s="17">
        <f>+L23</f>
        <v>25</v>
      </c>
      <c r="O23" s="17">
        <f>+F23+G23+J23+N23</f>
        <v>1502.5</v>
      </c>
      <c r="P23" s="17">
        <f t="shared" si="1"/>
        <v>23497.5</v>
      </c>
    </row>
    <row r="24" spans="1:16" s="4" customFormat="1" ht="21" customHeight="1">
      <c r="A24" s="14">
        <v>19</v>
      </c>
      <c r="B24" s="15" t="s">
        <v>34</v>
      </c>
      <c r="C24" s="15" t="s">
        <v>38</v>
      </c>
      <c r="D24" s="22" t="s">
        <v>22</v>
      </c>
      <c r="E24" s="20">
        <v>25000</v>
      </c>
      <c r="F24" s="21">
        <v>717.5</v>
      </c>
      <c r="G24" s="21">
        <v>760</v>
      </c>
      <c r="H24" s="17"/>
      <c r="I24" s="17">
        <f t="shared" si="2"/>
        <v>23522.5</v>
      </c>
      <c r="J24" s="17">
        <v>0</v>
      </c>
      <c r="K24" s="17"/>
      <c r="L24" s="17">
        <v>25</v>
      </c>
      <c r="M24" s="17"/>
      <c r="N24" s="17">
        <f t="shared" ref="N24:N29" si="3">+L24</f>
        <v>25</v>
      </c>
      <c r="O24" s="17">
        <f t="shared" ref="O24:O29" si="4">+F24+G24+J24+N24</f>
        <v>1502.5</v>
      </c>
      <c r="P24" s="17">
        <f t="shared" si="1"/>
        <v>23497.5</v>
      </c>
    </row>
    <row r="25" spans="1:16" s="4" customFormat="1" ht="21" customHeight="1">
      <c r="A25" s="14">
        <v>20</v>
      </c>
      <c r="B25" s="15" t="s">
        <v>34</v>
      </c>
      <c r="C25" s="15" t="s">
        <v>38</v>
      </c>
      <c r="D25" s="22" t="s">
        <v>22</v>
      </c>
      <c r="E25" s="20">
        <v>25000</v>
      </c>
      <c r="F25" s="21">
        <v>717.5</v>
      </c>
      <c r="G25" s="21"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>
        <f t="shared" si="3"/>
        <v>25</v>
      </c>
      <c r="O25" s="17">
        <f t="shared" si="4"/>
        <v>1502.5</v>
      </c>
      <c r="P25" s="17">
        <f t="shared" si="1"/>
        <v>23497.5</v>
      </c>
    </row>
    <row r="26" spans="1:16" s="4" customFormat="1" ht="21" customHeight="1">
      <c r="A26" s="14">
        <v>21</v>
      </c>
      <c r="B26" s="15" t="s">
        <v>34</v>
      </c>
      <c r="C26" s="15" t="s">
        <v>38</v>
      </c>
      <c r="D26" s="22" t="s">
        <v>22</v>
      </c>
      <c r="E26" s="20">
        <v>25000</v>
      </c>
      <c r="F26" s="21">
        <v>717.5</v>
      </c>
      <c r="G26" s="21"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f t="shared" si="3"/>
        <v>25</v>
      </c>
      <c r="O26" s="17">
        <f t="shared" si="4"/>
        <v>1502.5</v>
      </c>
      <c r="P26" s="17">
        <f t="shared" si="1"/>
        <v>23497.5</v>
      </c>
    </row>
    <row r="27" spans="1:16" s="4" customFormat="1" ht="21" customHeight="1">
      <c r="A27" s="14">
        <v>22</v>
      </c>
      <c r="B27" s="15" t="s">
        <v>34</v>
      </c>
      <c r="C27" s="15" t="s">
        <v>38</v>
      </c>
      <c r="D27" s="22" t="s">
        <v>22</v>
      </c>
      <c r="E27" s="20">
        <v>25000</v>
      </c>
      <c r="F27" s="21">
        <v>717.5</v>
      </c>
      <c r="G27" s="21"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 t="shared" si="3"/>
        <v>25</v>
      </c>
      <c r="O27" s="17">
        <f t="shared" si="4"/>
        <v>1502.5</v>
      </c>
      <c r="P27" s="17">
        <f t="shared" si="1"/>
        <v>23497.5</v>
      </c>
    </row>
    <row r="28" spans="1:16" s="4" customFormat="1" ht="21" customHeight="1">
      <c r="A28" s="14">
        <v>23</v>
      </c>
      <c r="B28" s="15" t="s">
        <v>34</v>
      </c>
      <c r="C28" s="15" t="s">
        <v>38</v>
      </c>
      <c r="D28" s="22" t="s">
        <v>22</v>
      </c>
      <c r="E28" s="20">
        <v>25000</v>
      </c>
      <c r="F28" s="21">
        <v>717.5</v>
      </c>
      <c r="G28" s="21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 t="shared" si="3"/>
        <v>25</v>
      </c>
      <c r="O28" s="17">
        <f t="shared" si="4"/>
        <v>1502.5</v>
      </c>
      <c r="P28" s="17">
        <f t="shared" si="1"/>
        <v>23497.5</v>
      </c>
    </row>
    <row r="29" spans="1:16" s="4" customFormat="1" ht="21" customHeight="1">
      <c r="A29" s="14">
        <v>24</v>
      </c>
      <c r="B29" s="15" t="s">
        <v>34</v>
      </c>
      <c r="C29" s="15" t="s">
        <v>38</v>
      </c>
      <c r="D29" s="22" t="s">
        <v>22</v>
      </c>
      <c r="E29" s="20">
        <v>25000</v>
      </c>
      <c r="F29" s="21">
        <v>717.5</v>
      </c>
      <c r="G29" s="21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si="3"/>
        <v>25</v>
      </c>
      <c r="O29" s="17">
        <f t="shared" si="4"/>
        <v>1502.5</v>
      </c>
      <c r="P29" s="17">
        <f t="shared" si="1"/>
        <v>23497.5</v>
      </c>
    </row>
    <row r="30" spans="1:16" s="4" customFormat="1" ht="21" customHeight="1">
      <c r="A30" s="14">
        <v>25</v>
      </c>
      <c r="B30" s="15" t="s">
        <v>34</v>
      </c>
      <c r="C30" s="15" t="s">
        <v>38</v>
      </c>
      <c r="D30" s="22" t="s">
        <v>20</v>
      </c>
      <c r="E30" s="17">
        <v>25000</v>
      </c>
      <c r="F30" s="26">
        <f>IF(E30&gt;=[1]Datos!$D$14,([1]Datos!$D$14*[1]Datos!$C$14),IF(E30&lt;=[1]Datos!$D$14,(E30*[1]Datos!$C$14)))</f>
        <v>717.5</v>
      </c>
      <c r="G30" s="26">
        <f>IF(E30&gt;=[1]Datos!$D$15,([1]Datos!$D$15*[1]Datos!$C$15),IF(E30&lt;=[1]Datos!$D$15,(E30*[1]Datos!$C$15)))</f>
        <v>760</v>
      </c>
      <c r="H30" s="26">
        <v>3174.76</v>
      </c>
      <c r="I30" s="17">
        <f t="shared" si="2"/>
        <v>20347.739999999998</v>
      </c>
      <c r="J30" s="17">
        <v>0</v>
      </c>
      <c r="K30" s="26"/>
      <c r="L30" s="26">
        <v>25</v>
      </c>
      <c r="M30" s="26"/>
      <c r="N30" s="17">
        <f>+H30+L30</f>
        <v>3199.76</v>
      </c>
      <c r="O30" s="17">
        <f>+F30+G30+L30+H30</f>
        <v>4677.26</v>
      </c>
      <c r="P30" s="17">
        <f t="shared" si="1"/>
        <v>20322.739999999998</v>
      </c>
    </row>
    <row r="31" spans="1:16" s="4" customFormat="1" ht="21" customHeight="1">
      <c r="A31" s="14">
        <v>26</v>
      </c>
      <c r="B31" s="15" t="s">
        <v>34</v>
      </c>
      <c r="C31" s="15" t="s">
        <v>38</v>
      </c>
      <c r="D31" s="22" t="s">
        <v>20</v>
      </c>
      <c r="E31" s="17">
        <v>25000</v>
      </c>
      <c r="F31" s="26">
        <f>IF(E31&gt;=[1]Datos!$D$14,([1]Datos!$D$14*[1]Datos!$C$14),IF(E31&lt;=[1]Datos!$D$14,(E31*[1]Datos!$C$14)))</f>
        <v>717.5</v>
      </c>
      <c r="G31" s="26">
        <f>IF(E31&gt;=[1]Datos!$D$15,([1]Datos!$D$15*[1]Datos!$C$15),IF(E31&lt;=[1]Datos!$D$15,(E31*[1]Datos!$C$15)))</f>
        <v>760</v>
      </c>
      <c r="H31" s="23"/>
      <c r="I31" s="17">
        <f t="shared" si="2"/>
        <v>23522.5</v>
      </c>
      <c r="J31" s="17">
        <v>0</v>
      </c>
      <c r="K31" s="23"/>
      <c r="L31" s="23">
        <v>25</v>
      </c>
      <c r="M31" s="23"/>
      <c r="N31" s="17">
        <f>+H31+K31+L31</f>
        <v>25</v>
      </c>
      <c r="O31" s="17">
        <f>+F31+G31+L31+H31</f>
        <v>1502.5</v>
      </c>
      <c r="P31" s="17">
        <f t="shared" si="1"/>
        <v>23497.5</v>
      </c>
    </row>
    <row r="32" spans="1:16" s="4" customFormat="1" ht="21" customHeight="1">
      <c r="A32" s="14">
        <v>27</v>
      </c>
      <c r="B32" s="15" t="s">
        <v>34</v>
      </c>
      <c r="C32" s="15" t="s">
        <v>38</v>
      </c>
      <c r="D32" s="22" t="s">
        <v>20</v>
      </c>
      <c r="E32" s="17">
        <v>25000</v>
      </c>
      <c r="F32" s="26">
        <f>IF(E32&gt;=[1]Datos!$D$14,([1]Datos!$D$14*[1]Datos!$C$14),IF(E32&lt;=[1]Datos!$D$14,(E32*[1]Datos!$C$14)))</f>
        <v>717.5</v>
      </c>
      <c r="G32" s="26">
        <f>IF(E32&gt;=[1]Datos!$D$15,([1]Datos!$D$15*[1]Datos!$C$15),IF(E32&lt;=[1]Datos!$D$15,(E32*[1]Datos!$C$15)))</f>
        <v>760</v>
      </c>
      <c r="H32" s="26"/>
      <c r="I32" s="17">
        <f t="shared" si="2"/>
        <v>23522.5</v>
      </c>
      <c r="J32" s="17">
        <v>0</v>
      </c>
      <c r="K32" s="23"/>
      <c r="L32" s="23">
        <v>25</v>
      </c>
      <c r="M32" s="26"/>
      <c r="N32" s="17">
        <f>+H32+K32+L32</f>
        <v>25</v>
      </c>
      <c r="O32" s="17">
        <f>+F32+G32+L32+H32</f>
        <v>1502.5</v>
      </c>
      <c r="P32" s="17">
        <f t="shared" si="1"/>
        <v>23497.5</v>
      </c>
    </row>
    <row r="33" spans="1:16" s="4" customFormat="1" ht="21" customHeight="1">
      <c r="A33" s="14">
        <v>28</v>
      </c>
      <c r="B33" s="15" t="s">
        <v>34</v>
      </c>
      <c r="C33" s="15" t="s">
        <v>38</v>
      </c>
      <c r="D33" s="22" t="s">
        <v>20</v>
      </c>
      <c r="E33" s="17">
        <v>25000</v>
      </c>
      <c r="F33" s="26">
        <f>IF(E33&gt;=[1]Datos!$D$14,([1]Datos!$D$14*[1]Datos!$C$14),IF(E33&lt;=[1]Datos!$D$14,(E33*[1]Datos!$C$14)))</f>
        <v>717.5</v>
      </c>
      <c r="G33" s="26">
        <f>IF(E33&gt;=[1]Datos!$D$15,([1]Datos!$D$15*[1]Datos!$C$15),IF(E33&lt;=[1]Datos!$D$15,(E33*[1]Datos!$C$15)))</f>
        <v>760</v>
      </c>
      <c r="H33" s="23"/>
      <c r="I33" s="17">
        <f t="shared" si="2"/>
        <v>23522.5</v>
      </c>
      <c r="J33" s="17">
        <v>0</v>
      </c>
      <c r="K33" s="23"/>
      <c r="L33" s="23">
        <v>25</v>
      </c>
      <c r="M33" s="23"/>
      <c r="N33" s="17">
        <f>+H33+K33+L33</f>
        <v>25</v>
      </c>
      <c r="O33" s="17">
        <f>+F33+G33+L33+H33</f>
        <v>1502.5</v>
      </c>
      <c r="P33" s="17">
        <f t="shared" si="1"/>
        <v>23497.5</v>
      </c>
    </row>
    <row r="34" spans="1:16" s="4" customFormat="1" ht="21" customHeight="1">
      <c r="A34" s="14">
        <v>29</v>
      </c>
      <c r="B34" s="15" t="s">
        <v>39</v>
      </c>
      <c r="C34" s="15" t="s">
        <v>40</v>
      </c>
      <c r="D34" s="27" t="s">
        <v>22</v>
      </c>
      <c r="E34" s="26">
        <v>25000</v>
      </c>
      <c r="F34" s="21">
        <f>IF(E34&gt;=[1]Datos!$D$14,([1]Datos!$D$14*[1]Datos!$C$14),IF(E34&lt;=[1]Datos!$D$14,(E34*[1]Datos!$C$14)))</f>
        <v>717.5</v>
      </c>
      <c r="G34" s="21">
        <f>IF(E34&gt;=[1]Datos!$D$15,([1]Datos!$D$15*[1]Datos!$C$15),IF(E34&lt;=[1]Datos!$D$15,(E34*[1]Datos!$C$15)))</f>
        <v>760</v>
      </c>
      <c r="H34" s="20"/>
      <c r="I34" s="17">
        <f t="shared" si="2"/>
        <v>23522.5</v>
      </c>
      <c r="J34" s="17">
        <v>0</v>
      </c>
      <c r="K34" s="20"/>
      <c r="L34" s="20">
        <v>25</v>
      </c>
      <c r="M34" s="20"/>
      <c r="N34" s="17">
        <f>+H34+K34+L34</f>
        <v>25</v>
      </c>
      <c r="O34" s="17">
        <f>+F34+G34+J34+N34</f>
        <v>1502.5</v>
      </c>
      <c r="P34" s="17">
        <f t="shared" si="1"/>
        <v>23497.5</v>
      </c>
    </row>
    <row r="35" spans="1:16" s="4" customFormat="1" ht="21" customHeight="1">
      <c r="A35" s="14">
        <v>30</v>
      </c>
      <c r="B35" s="15" t="s">
        <v>39</v>
      </c>
      <c r="C35" s="15" t="s">
        <v>41</v>
      </c>
      <c r="D35" s="22" t="s">
        <v>22</v>
      </c>
      <c r="E35" s="17">
        <v>20000</v>
      </c>
      <c r="F35" s="26">
        <v>574</v>
      </c>
      <c r="G35" s="26">
        <v>608</v>
      </c>
      <c r="H35" s="23"/>
      <c r="I35" s="17">
        <f t="shared" si="2"/>
        <v>18818</v>
      </c>
      <c r="J35" s="17">
        <v>0</v>
      </c>
      <c r="K35" s="23"/>
      <c r="L35" s="23">
        <v>25</v>
      </c>
      <c r="M35" s="23"/>
      <c r="N35" s="17">
        <f>+K35+L35</f>
        <v>25</v>
      </c>
      <c r="O35" s="17">
        <f>+F35+G35+N35</f>
        <v>1207</v>
      </c>
      <c r="P35" s="17">
        <f t="shared" si="1"/>
        <v>18793</v>
      </c>
    </row>
    <row r="36" spans="1:16" s="4" customFormat="1" ht="21" customHeight="1">
      <c r="A36" s="14">
        <v>31</v>
      </c>
      <c r="B36" s="29" t="s">
        <v>42</v>
      </c>
      <c r="C36" s="15" t="s">
        <v>43</v>
      </c>
      <c r="D36" s="16" t="s">
        <v>22</v>
      </c>
      <c r="E36" s="17">
        <v>60000</v>
      </c>
      <c r="F36" s="21">
        <v>1722</v>
      </c>
      <c r="G36" s="21">
        <v>1824</v>
      </c>
      <c r="H36" s="26">
        <v>1587.38</v>
      </c>
      <c r="I36" s="17">
        <f t="shared" si="2"/>
        <v>54866.62</v>
      </c>
      <c r="J36" s="17">
        <v>3169.2</v>
      </c>
      <c r="K36" s="17"/>
      <c r="L36" s="17">
        <v>25</v>
      </c>
      <c r="M36" s="17"/>
      <c r="N36" s="17">
        <f>+H36+L36</f>
        <v>1612.38</v>
      </c>
      <c r="O36" s="17">
        <f>+F36+G36+J36+N36</f>
        <v>8327.58</v>
      </c>
      <c r="P36" s="17">
        <f t="shared" si="1"/>
        <v>51672.42</v>
      </c>
    </row>
    <row r="37" spans="1:16" s="4" customFormat="1" ht="21" customHeight="1">
      <c r="A37" s="14">
        <v>32</v>
      </c>
      <c r="B37" s="29" t="s">
        <v>42</v>
      </c>
      <c r="C37" s="15" t="s">
        <v>44</v>
      </c>
      <c r="D37" s="16" t="s">
        <v>22</v>
      </c>
      <c r="E37" s="17">
        <v>60000</v>
      </c>
      <c r="F37" s="21">
        <v>1722</v>
      </c>
      <c r="G37" s="21">
        <v>1824</v>
      </c>
      <c r="H37" s="17"/>
      <c r="I37" s="17">
        <f t="shared" si="2"/>
        <v>56454</v>
      </c>
      <c r="J37" s="17">
        <v>3486.6756666666661</v>
      </c>
      <c r="K37" s="17"/>
      <c r="L37" s="17">
        <v>25</v>
      </c>
      <c r="M37" s="17"/>
      <c r="N37" s="17">
        <v>25</v>
      </c>
      <c r="O37" s="17">
        <f>+F37+G37+J37+N37</f>
        <v>7057.6756666666661</v>
      </c>
      <c r="P37" s="17">
        <f t="shared" si="1"/>
        <v>52942.324333333338</v>
      </c>
    </row>
    <row r="38" spans="1:16" s="4" customFormat="1" ht="21" customHeight="1">
      <c r="A38" s="14">
        <v>33</v>
      </c>
      <c r="B38" s="29" t="s">
        <v>42</v>
      </c>
      <c r="C38" s="15" t="s">
        <v>45</v>
      </c>
      <c r="D38" s="16" t="s">
        <v>22</v>
      </c>
      <c r="E38" s="17">
        <v>55000</v>
      </c>
      <c r="F38" s="21">
        <f>IF(E38&gt;=[1]Datos!$D$14,([1]Datos!$D$14*[1]Datos!$C$14),IF(E38&lt;=[1]Datos!$D$14,(E38*[1]Datos!$C$14)))</f>
        <v>1578.5</v>
      </c>
      <c r="G38" s="21">
        <f>IF(E38&gt;=[1]Datos!$D$15,([1]Datos!$D$15*[1]Datos!$C$15),IF(E38&lt;=[1]Datos!$D$15,(E38*[1]Datos!$C$15)))</f>
        <v>1672</v>
      </c>
      <c r="H38" s="17"/>
      <c r="I38" s="17">
        <f t="shared" si="2"/>
        <v>51749.5</v>
      </c>
      <c r="J38" s="17">
        <v>533.42999999999995</v>
      </c>
      <c r="K38" s="17"/>
      <c r="L38" s="17">
        <v>25</v>
      </c>
      <c r="M38" s="17">
        <v>2026.25</v>
      </c>
      <c r="N38" s="17">
        <v>25</v>
      </c>
      <c r="O38" s="17">
        <f>+F38+G38+J38+N38</f>
        <v>3808.93</v>
      </c>
      <c r="P38" s="17">
        <f t="shared" si="1"/>
        <v>51191.07</v>
      </c>
    </row>
    <row r="39" spans="1:16" s="4" customFormat="1" ht="21" customHeight="1">
      <c r="A39" s="14">
        <v>34</v>
      </c>
      <c r="B39" s="15" t="s">
        <v>46</v>
      </c>
      <c r="C39" s="15" t="s">
        <v>47</v>
      </c>
      <c r="D39" s="27" t="s">
        <v>20</v>
      </c>
      <c r="E39" s="26">
        <v>100000</v>
      </c>
      <c r="F39" s="26">
        <v>2870</v>
      </c>
      <c r="G39" s="26">
        <v>3040</v>
      </c>
      <c r="H39" s="26">
        <v>1587.38</v>
      </c>
      <c r="I39" s="17">
        <f t="shared" si="2"/>
        <v>92502.62</v>
      </c>
      <c r="J39" s="17">
        <v>11708.52</v>
      </c>
      <c r="K39" s="26"/>
      <c r="L39" s="26">
        <v>25</v>
      </c>
      <c r="M39" s="26"/>
      <c r="N39" s="17">
        <f>+H39+L39</f>
        <v>1612.38</v>
      </c>
      <c r="O39" s="17">
        <f t="shared" ref="O39:O45" si="5">+F39+G39+J39+N39</f>
        <v>19230.900000000001</v>
      </c>
      <c r="P39" s="17">
        <f t="shared" si="1"/>
        <v>80769.100000000006</v>
      </c>
    </row>
    <row r="40" spans="1:16" s="4" customFormat="1" ht="21" customHeight="1">
      <c r="A40" s="14">
        <v>35</v>
      </c>
      <c r="B40" s="15" t="s">
        <v>46</v>
      </c>
      <c r="C40" s="15" t="s">
        <v>48</v>
      </c>
      <c r="D40" s="22" t="s">
        <v>22</v>
      </c>
      <c r="E40" s="26">
        <v>71000</v>
      </c>
      <c r="F40" s="26">
        <v>2037.7</v>
      </c>
      <c r="G40" s="26">
        <v>2158.4</v>
      </c>
      <c r="H40" s="24"/>
      <c r="I40" s="17">
        <f t="shared" si="2"/>
        <v>66803.899999999994</v>
      </c>
      <c r="J40" s="17">
        <v>5556.66</v>
      </c>
      <c r="K40" s="25"/>
      <c r="L40" s="26">
        <v>25</v>
      </c>
      <c r="M40" s="26"/>
      <c r="N40" s="17">
        <v>25</v>
      </c>
      <c r="O40" s="17">
        <f t="shared" si="5"/>
        <v>9777.76</v>
      </c>
      <c r="P40" s="17">
        <f t="shared" si="1"/>
        <v>61222.239999999998</v>
      </c>
    </row>
    <row r="41" spans="1:16" s="4" customFormat="1" ht="21" customHeight="1">
      <c r="A41" s="14">
        <v>36</v>
      </c>
      <c r="B41" s="15" t="s">
        <v>46</v>
      </c>
      <c r="C41" s="15" t="s">
        <v>49</v>
      </c>
      <c r="D41" s="27" t="s">
        <v>20</v>
      </c>
      <c r="E41" s="26">
        <v>71000</v>
      </c>
      <c r="F41" s="26">
        <v>2037.7</v>
      </c>
      <c r="G41" s="26">
        <v>2158.4</v>
      </c>
      <c r="H41" s="26"/>
      <c r="I41" s="17">
        <f t="shared" si="2"/>
        <v>66803.899999999994</v>
      </c>
      <c r="J41" s="17">
        <v>5556.66</v>
      </c>
      <c r="K41" s="26"/>
      <c r="L41" s="26">
        <v>25</v>
      </c>
      <c r="M41" s="17"/>
      <c r="N41" s="17">
        <f>+K41+L41</f>
        <v>25</v>
      </c>
      <c r="O41" s="17">
        <f>+F41+G41+J41+N41</f>
        <v>9777.76</v>
      </c>
      <c r="P41" s="17">
        <f t="shared" si="1"/>
        <v>61222.239999999998</v>
      </c>
    </row>
    <row r="42" spans="1:16" s="4" customFormat="1" ht="21" customHeight="1">
      <c r="A42" s="14">
        <v>37</v>
      </c>
      <c r="B42" s="15" t="s">
        <v>46</v>
      </c>
      <c r="C42" s="15" t="s">
        <v>49</v>
      </c>
      <c r="D42" s="27" t="s">
        <v>22</v>
      </c>
      <c r="E42" s="26">
        <v>65000</v>
      </c>
      <c r="F42" s="26">
        <v>1865.5</v>
      </c>
      <c r="G42" s="26">
        <v>1976</v>
      </c>
      <c r="H42" s="26"/>
      <c r="I42" s="17">
        <f t="shared" si="2"/>
        <v>61158.5</v>
      </c>
      <c r="J42" s="17">
        <v>4427.58</v>
      </c>
      <c r="K42" s="26"/>
      <c r="L42" s="26">
        <v>25</v>
      </c>
      <c r="M42" s="26"/>
      <c r="N42" s="17">
        <v>25</v>
      </c>
      <c r="O42" s="17">
        <f t="shared" si="5"/>
        <v>8294.08</v>
      </c>
      <c r="P42" s="17">
        <f t="shared" si="1"/>
        <v>56705.919999999998</v>
      </c>
    </row>
    <row r="43" spans="1:16" s="4" customFormat="1" ht="21" customHeight="1">
      <c r="A43" s="14">
        <v>38</v>
      </c>
      <c r="B43" s="15" t="s">
        <v>46</v>
      </c>
      <c r="C43" s="15" t="s">
        <v>49</v>
      </c>
      <c r="D43" s="27" t="s">
        <v>20</v>
      </c>
      <c r="E43" s="26">
        <v>65000</v>
      </c>
      <c r="F43" s="26">
        <v>1865.5</v>
      </c>
      <c r="G43" s="26">
        <v>1976</v>
      </c>
      <c r="H43" s="26"/>
      <c r="I43" s="17">
        <f t="shared" si="2"/>
        <v>61158.5</v>
      </c>
      <c r="J43" s="17">
        <v>4427.58</v>
      </c>
      <c r="K43" s="26"/>
      <c r="L43" s="26">
        <v>25</v>
      </c>
      <c r="M43" s="17"/>
      <c r="N43" s="17">
        <v>25</v>
      </c>
      <c r="O43" s="17">
        <f t="shared" si="5"/>
        <v>8294.08</v>
      </c>
      <c r="P43" s="17">
        <f t="shared" si="1"/>
        <v>56705.919999999998</v>
      </c>
    </row>
    <row r="44" spans="1:16" s="4" customFormat="1" ht="21" customHeight="1">
      <c r="A44" s="14">
        <v>39</v>
      </c>
      <c r="B44" s="15" t="s">
        <v>46</v>
      </c>
      <c r="C44" s="15" t="s">
        <v>49</v>
      </c>
      <c r="D44" s="27" t="s">
        <v>22</v>
      </c>
      <c r="E44" s="26">
        <v>65000</v>
      </c>
      <c r="F44" s="26">
        <v>1865.5</v>
      </c>
      <c r="G44" s="26">
        <v>1976</v>
      </c>
      <c r="H44" s="26"/>
      <c r="I44" s="17">
        <f t="shared" si="2"/>
        <v>61158.5</v>
      </c>
      <c r="J44" s="17">
        <v>0</v>
      </c>
      <c r="K44" s="26"/>
      <c r="L44" s="26">
        <v>25</v>
      </c>
      <c r="M44" s="26">
        <v>4427.58</v>
      </c>
      <c r="N44" s="17">
        <v>25</v>
      </c>
      <c r="O44" s="17">
        <f t="shared" si="5"/>
        <v>3866.5</v>
      </c>
      <c r="P44" s="17">
        <f t="shared" si="1"/>
        <v>61133.5</v>
      </c>
    </row>
    <row r="45" spans="1:16" s="4" customFormat="1" ht="21" customHeight="1">
      <c r="A45" s="14">
        <v>40</v>
      </c>
      <c r="B45" s="15" t="s">
        <v>46</v>
      </c>
      <c r="C45" s="15" t="s">
        <v>50</v>
      </c>
      <c r="D45" s="22" t="s">
        <v>20</v>
      </c>
      <c r="E45" s="26">
        <v>38000</v>
      </c>
      <c r="F45" s="21">
        <f>IF(E45&gt;=[1]Datos!$D$14,([1]Datos!$D$14*[1]Datos!$C$14),IF(E45&lt;=[1]Datos!$D$14,(E45*[1]Datos!$C$14)))</f>
        <v>1090.5999999999999</v>
      </c>
      <c r="G45" s="21">
        <f>IF(E45&gt;=[1]Datos!$D$15,([1]Datos!$D$15*[1]Datos!$C$15),IF(E45&lt;=[1]Datos!$D$15,(E45*[1]Datos!$C$15)))</f>
        <v>1155.2</v>
      </c>
      <c r="H45" s="24"/>
      <c r="I45" s="17">
        <f t="shared" si="2"/>
        <v>35754.199999999997</v>
      </c>
      <c r="J45" s="17">
        <v>0</v>
      </c>
      <c r="K45" s="25"/>
      <c r="L45" s="26">
        <v>25</v>
      </c>
      <c r="M45" s="17">
        <v>160.38</v>
      </c>
      <c r="N45" s="17">
        <v>25</v>
      </c>
      <c r="O45" s="17">
        <f t="shared" si="5"/>
        <v>2270.8000000000002</v>
      </c>
      <c r="P45" s="17">
        <f t="shared" si="1"/>
        <v>35729.199999999997</v>
      </c>
    </row>
    <row r="46" spans="1:16" s="4" customFormat="1" ht="21" customHeight="1">
      <c r="A46" s="14">
        <v>41</v>
      </c>
      <c r="B46" s="15" t="s">
        <v>51</v>
      </c>
      <c r="C46" s="15" t="s">
        <v>52</v>
      </c>
      <c r="D46" s="27" t="s">
        <v>22</v>
      </c>
      <c r="E46" s="26">
        <v>115000</v>
      </c>
      <c r="F46" s="26">
        <f>IF(E46&gt;=[1]Datos!$D$14,([1]Datos!$D$14*[1]Datos!$C$14),IF(E46&lt;=[1]Datos!$D$14,(E46*[1]Datos!$C$14)))</f>
        <v>3300.5</v>
      </c>
      <c r="G46" s="26">
        <f>IF(E46&gt;=[1]Datos!$D$15,([1]Datos!$D$15*[1]Datos!$C$15),IF(E46&lt;=[1]Datos!$D$15,(E46*[1]Datos!$C$15)))</f>
        <v>3496</v>
      </c>
      <c r="H46" s="24"/>
      <c r="I46" s="17">
        <f t="shared" si="2"/>
        <v>108203.5</v>
      </c>
      <c r="J46" s="17">
        <f>IF(I46&lt;=[1]Datos!$G$7,"0",IF(I46&lt;=[1]Datos!$G$8,(I46-[1]Datos!$F$8)*[1]Datos!$I$6,IF(I46&lt;=[1]Datos!$G$9,[1]Datos!$I$8+(I46-[1]Datos!$F$9)*[1]Datos!$J$6,IF(I46&gt;=[1]Datos!$F$10,([1]Datos!$I$8+[1]Datos!$J$8)+(I46-[1]Datos!$F$10)*[1]Datos!$K$6))))</f>
        <v>15633.735666666667</v>
      </c>
      <c r="K46" s="23"/>
      <c r="L46" s="26">
        <v>25</v>
      </c>
      <c r="M46" s="26"/>
      <c r="N46" s="17">
        <f>+H46+K46+L46</f>
        <v>25</v>
      </c>
      <c r="O46" s="17">
        <v>22455.24</v>
      </c>
      <c r="P46" s="17">
        <f t="shared" si="1"/>
        <v>92544.76</v>
      </c>
    </row>
    <row r="47" spans="1:16" s="4" customFormat="1" ht="21" customHeight="1">
      <c r="A47" s="14">
        <v>42</v>
      </c>
      <c r="B47" s="15" t="s">
        <v>51</v>
      </c>
      <c r="C47" s="15" t="s">
        <v>53</v>
      </c>
      <c r="D47" s="27" t="s">
        <v>22</v>
      </c>
      <c r="E47" s="26">
        <v>71000</v>
      </c>
      <c r="F47" s="26">
        <v>2037.7</v>
      </c>
      <c r="G47" s="26">
        <v>2158.4</v>
      </c>
      <c r="H47" s="26">
        <v>1587.38</v>
      </c>
      <c r="I47" s="17">
        <f t="shared" si="2"/>
        <v>65216.52</v>
      </c>
      <c r="J47" s="17">
        <v>5239.18</v>
      </c>
      <c r="K47" s="26"/>
      <c r="L47" s="26">
        <v>25</v>
      </c>
      <c r="M47" s="26"/>
      <c r="N47" s="17">
        <f>+H47+L47</f>
        <v>1612.38</v>
      </c>
      <c r="O47" s="17">
        <f>+F47+G47+J47+N47</f>
        <v>11047.66</v>
      </c>
      <c r="P47" s="20">
        <f t="shared" si="1"/>
        <v>59952.34</v>
      </c>
    </row>
    <row r="48" spans="1:16" s="4" customFormat="1" ht="21" customHeight="1">
      <c r="A48" s="14">
        <v>43</v>
      </c>
      <c r="B48" s="15" t="s">
        <v>51</v>
      </c>
      <c r="C48" s="15" t="s">
        <v>54</v>
      </c>
      <c r="D48" s="27" t="s">
        <v>20</v>
      </c>
      <c r="E48" s="26">
        <v>60000</v>
      </c>
      <c r="F48" s="26">
        <v>1722</v>
      </c>
      <c r="G48" s="26">
        <v>1824</v>
      </c>
      <c r="H48" s="26"/>
      <c r="I48" s="17">
        <f t="shared" si="2"/>
        <v>56454</v>
      </c>
      <c r="J48" s="17">
        <v>3486.68</v>
      </c>
      <c r="K48" s="26"/>
      <c r="L48" s="26">
        <v>25</v>
      </c>
      <c r="M48" s="17"/>
      <c r="N48" s="17">
        <f>+K48+L48</f>
        <v>25</v>
      </c>
      <c r="O48" s="17">
        <f>+F48+G48+J48+N48</f>
        <v>7057.68</v>
      </c>
      <c r="P48" s="17">
        <f t="shared" si="1"/>
        <v>52942.32</v>
      </c>
    </row>
    <row r="49" spans="1:29" s="4" customFormat="1" ht="21" customHeight="1" thickBot="1">
      <c r="A49" s="14">
        <v>44</v>
      </c>
      <c r="B49" s="15" t="s">
        <v>55</v>
      </c>
      <c r="C49" s="15" t="s">
        <v>56</v>
      </c>
      <c r="D49" s="27" t="s">
        <v>20</v>
      </c>
      <c r="E49" s="26">
        <v>71000</v>
      </c>
      <c r="F49" s="26">
        <v>2037.7</v>
      </c>
      <c r="G49" s="26">
        <v>2158.4</v>
      </c>
      <c r="H49" s="26"/>
      <c r="I49" s="17">
        <f t="shared" si="2"/>
        <v>66803.899999999994</v>
      </c>
      <c r="J49" s="17">
        <v>5556.66</v>
      </c>
      <c r="K49" s="26"/>
      <c r="L49" s="26">
        <v>25</v>
      </c>
      <c r="M49" s="26"/>
      <c r="N49" s="17">
        <f>+K49+L49</f>
        <v>25</v>
      </c>
      <c r="O49" s="17">
        <f>+F49+G49+J49+N49</f>
        <v>9777.76</v>
      </c>
      <c r="P49" s="17">
        <f t="shared" si="1"/>
        <v>61222.239999999998</v>
      </c>
    </row>
    <row r="50" spans="1:29" s="4" customFormat="1" ht="21" customHeight="1" thickBot="1">
      <c r="A50" s="30" t="s">
        <v>57</v>
      </c>
      <c r="B50" s="31"/>
      <c r="C50" s="32"/>
      <c r="D50" s="33"/>
      <c r="E50" s="34">
        <f t="shared" ref="E50:J50" si="6">SUM(E6:E49)</f>
        <v>2509000</v>
      </c>
      <c r="F50" s="35">
        <f t="shared" si="6"/>
        <v>72008.299999999988</v>
      </c>
      <c r="G50" s="36">
        <f t="shared" si="6"/>
        <v>73295.009999999995</v>
      </c>
      <c r="H50" s="35">
        <f t="shared" si="6"/>
        <v>11111.66</v>
      </c>
      <c r="I50" s="36">
        <f t="shared" si="6"/>
        <v>2352585.0299999993</v>
      </c>
      <c r="J50" s="35">
        <f t="shared" si="6"/>
        <v>195226.53133333326</v>
      </c>
      <c r="K50" s="36">
        <f>SUM(K9:K49)</f>
        <v>0</v>
      </c>
      <c r="L50" s="35">
        <f>SUM(L6:L49)</f>
        <v>1100</v>
      </c>
      <c r="M50" s="35">
        <f>SUM(M6:M49)</f>
        <v>12065.439999999999</v>
      </c>
      <c r="N50" s="35">
        <f>SUM(N6:N49)</f>
        <v>12211.660000000003</v>
      </c>
      <c r="O50" s="35">
        <f>SUM(O6:O49)</f>
        <v>352741.50566666661</v>
      </c>
      <c r="P50" s="35">
        <f>SUM(P6:P49)</f>
        <v>2156258.4943333333</v>
      </c>
    </row>
    <row r="51" spans="1:29" s="4" customFormat="1" ht="18.75" customHeight="1">
      <c r="A51" s="37"/>
      <c r="B51" s="37"/>
      <c r="C51" s="37"/>
      <c r="D51" s="37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29" s="4" customFormat="1" ht="18.75" customHeight="1">
      <c r="A52" s="40"/>
      <c r="B52" s="40"/>
      <c r="C52" s="40"/>
      <c r="D52" s="40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29" s="4" customFormat="1" ht="18.75" customHeight="1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s="4" customFormat="1" ht="18.75" customHeight="1">
      <c r="A54" s="40"/>
      <c r="B54" s="40"/>
      <c r="C54" s="40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s="4" customFormat="1" ht="18.75" customHeight="1">
      <c r="A55" s="40"/>
      <c r="B55" s="40"/>
      <c r="C55" s="40"/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s="46" customFormat="1" ht="18.75">
      <c r="A56" s="43"/>
      <c r="B56" s="6" t="s">
        <v>58</v>
      </c>
      <c r="C56" s="44"/>
      <c r="D56" s="45" t="s">
        <v>59</v>
      </c>
      <c r="E56" s="45"/>
      <c r="F56" s="45"/>
      <c r="G56" s="45"/>
      <c r="H56" s="45"/>
      <c r="I56" s="44"/>
      <c r="J56" s="44"/>
      <c r="K56" s="44"/>
      <c r="L56" s="45" t="s">
        <v>60</v>
      </c>
      <c r="M56" s="45"/>
      <c r="N56" s="4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44" customFormat="1" ht="18.75">
      <c r="D57" s="46"/>
      <c r="E57" s="4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46" customFormat="1" ht="18.75">
      <c r="A58" s="44"/>
      <c r="B58" s="44"/>
      <c r="C58" s="44"/>
      <c r="D58" s="45"/>
      <c r="E58" s="45"/>
      <c r="F58" s="45"/>
      <c r="G58" s="45"/>
      <c r="H58" s="44"/>
      <c r="I58" s="44"/>
      <c r="J58" s="44"/>
      <c r="K58" s="44"/>
      <c r="L58" s="44"/>
      <c r="M58" s="44"/>
      <c r="N58" s="4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44" customFormat="1" ht="18.75">
      <c r="B59" s="47" t="s">
        <v>61</v>
      </c>
      <c r="C59" s="48"/>
      <c r="D59" s="49" t="s">
        <v>62</v>
      </c>
      <c r="E59" s="49"/>
      <c r="F59" s="49"/>
      <c r="G59" s="49"/>
      <c r="H59" s="49"/>
      <c r="J59" s="48"/>
      <c r="K59" s="48"/>
      <c r="L59" s="49" t="s">
        <v>63</v>
      </c>
      <c r="M59" s="49"/>
      <c r="N59" s="4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4" customFormat="1" ht="18.75">
      <c r="B60" s="6" t="s">
        <v>64</v>
      </c>
      <c r="D60" s="45" t="s">
        <v>33</v>
      </c>
      <c r="E60" s="45"/>
      <c r="F60" s="45"/>
      <c r="G60" s="45"/>
      <c r="H60" s="45"/>
      <c r="L60" s="45" t="s">
        <v>65</v>
      </c>
      <c r="M60" s="45"/>
      <c r="N60" s="4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8.75" customHeight="1"/>
    <row r="62" spans="1:29" ht="18.75" customHeight="1">
      <c r="O62" s="50"/>
    </row>
    <row r="63" spans="1:29" ht="18.75" customHeight="1">
      <c r="O63" s="50"/>
    </row>
    <row r="64" spans="1:29" ht="18.75" customHeight="1">
      <c r="C64" s="51"/>
      <c r="E64" s="2"/>
      <c r="G64" s="52"/>
      <c r="H64" s="50"/>
      <c r="I64" s="50"/>
      <c r="L64" s="52"/>
      <c r="M64" s="52"/>
      <c r="N64" s="50"/>
    </row>
    <row r="65" spans="3:6" ht="18.75" customHeight="1">
      <c r="E65" s="2"/>
    </row>
    <row r="66" spans="3:6">
      <c r="E66" s="2"/>
    </row>
    <row r="67" spans="3:6">
      <c r="C67" s="50"/>
      <c r="D67" s="50"/>
    </row>
    <row r="70" spans="3:6">
      <c r="F70" s="53"/>
    </row>
    <row r="71" spans="3:6">
      <c r="F71" s="53"/>
    </row>
    <row r="72" spans="3:6">
      <c r="C72" s="50"/>
      <c r="D72" s="50"/>
    </row>
    <row r="77" spans="3:6">
      <c r="C77" s="54"/>
      <c r="D77" s="54"/>
      <c r="E77" s="55"/>
    </row>
    <row r="84" spans="3:5">
      <c r="E84" s="56"/>
    </row>
    <row r="86" spans="3:5">
      <c r="C86" s="57"/>
      <c r="D86" s="57"/>
      <c r="E86" s="58"/>
    </row>
    <row r="87" spans="3:5">
      <c r="C87" s="57"/>
      <c r="D87" s="57"/>
      <c r="E87" s="58"/>
    </row>
  </sheetData>
  <mergeCells count="10">
    <mergeCell ref="D59:H59"/>
    <mergeCell ref="L59:N59"/>
    <mergeCell ref="D60:H60"/>
    <mergeCell ref="L60:N60"/>
    <mergeCell ref="A2:P2"/>
    <mergeCell ref="A3:P3"/>
    <mergeCell ref="A50:C50"/>
    <mergeCell ref="D56:H56"/>
    <mergeCell ref="L56:N56"/>
    <mergeCell ref="D58:G58"/>
  </mergeCells>
  <printOptions horizontalCentered="1"/>
  <pageMargins left="0.51" right="0.51100000000000001" top="0.17" bottom="0.17" header="0.17" footer="0.17"/>
  <pageSetup paperSize="5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2023-11-14T19:23:25Z</dcterms:modified>
</cp:coreProperties>
</file>