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SEPTIEMBRE\"/>
    </mc:Choice>
  </mc:AlternateContent>
  <xr:revisionPtr revIDLastSave="0" documentId="13_ncr:1_{A7434BF2-8E9A-45E0-8EFC-4F004FA0B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Fija!$A$5:$P$60</definedName>
    <definedName name="_xlnm.Print_Area" localSheetId="0">Fija!$A$1:$P$68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H51" i="2"/>
  <c r="E51" i="2"/>
  <c r="N50" i="2"/>
  <c r="O50" i="2" s="1"/>
  <c r="P50" i="2" s="1"/>
  <c r="I50" i="2"/>
  <c r="N49" i="2"/>
  <c r="O49" i="2" s="1"/>
  <c r="P49" i="2" s="1"/>
  <c r="I49" i="2"/>
  <c r="N48" i="2"/>
  <c r="O48" i="2" s="1"/>
  <c r="P48" i="2" s="1"/>
  <c r="I48" i="2"/>
  <c r="P47" i="2"/>
  <c r="N47" i="2"/>
  <c r="I47" i="2"/>
  <c r="J47" i="2" s="1"/>
  <c r="J51" i="2" s="1"/>
  <c r="G47" i="2"/>
  <c r="F47" i="2"/>
  <c r="O46" i="2"/>
  <c r="P46" i="2" s="1"/>
  <c r="I46" i="2"/>
  <c r="G46" i="2"/>
  <c r="F46" i="2"/>
  <c r="P45" i="2"/>
  <c r="O45" i="2"/>
  <c r="I45" i="2"/>
  <c r="O44" i="2"/>
  <c r="P44" i="2" s="1"/>
  <c r="I44" i="2"/>
  <c r="P43" i="2"/>
  <c r="O43" i="2"/>
  <c r="I43" i="2"/>
  <c r="P42" i="2"/>
  <c r="O42" i="2"/>
  <c r="N42" i="2"/>
  <c r="I42" i="2"/>
  <c r="O41" i="2"/>
  <c r="P41" i="2" s="1"/>
  <c r="I41" i="2"/>
  <c r="N40" i="2"/>
  <c r="O40" i="2" s="1"/>
  <c r="P40" i="2" s="1"/>
  <c r="I40" i="2"/>
  <c r="G39" i="2"/>
  <c r="F39" i="2"/>
  <c r="O39" i="2" s="1"/>
  <c r="P39" i="2" s="1"/>
  <c r="O38" i="2"/>
  <c r="P38" i="2" s="1"/>
  <c r="I38" i="2"/>
  <c r="N37" i="2"/>
  <c r="O37" i="2" s="1"/>
  <c r="P37" i="2" s="1"/>
  <c r="I37" i="2"/>
  <c r="P36" i="2"/>
  <c r="O36" i="2"/>
  <c r="N36" i="2"/>
  <c r="I36" i="2"/>
  <c r="N35" i="2"/>
  <c r="G35" i="2"/>
  <c r="F35" i="2"/>
  <c r="O35" i="2" s="1"/>
  <c r="P35" i="2" s="1"/>
  <c r="N34" i="2"/>
  <c r="G34" i="2"/>
  <c r="F34" i="2"/>
  <c r="I34" i="2" s="1"/>
  <c r="N33" i="2"/>
  <c r="G33" i="2"/>
  <c r="F33" i="2"/>
  <c r="O33" i="2" s="1"/>
  <c r="P33" i="2" s="1"/>
  <c r="N32" i="2"/>
  <c r="G32" i="2"/>
  <c r="F32" i="2"/>
  <c r="I32" i="2" s="1"/>
  <c r="N31" i="2"/>
  <c r="G31" i="2"/>
  <c r="F31" i="2"/>
  <c r="O31" i="2" s="1"/>
  <c r="P31" i="2" s="1"/>
  <c r="N30" i="2"/>
  <c r="O30" i="2" s="1"/>
  <c r="P30" i="2" s="1"/>
  <c r="I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G23" i="2"/>
  <c r="F23" i="2"/>
  <c r="I23" i="2" s="1"/>
  <c r="N22" i="2"/>
  <c r="G22" i="2"/>
  <c r="F22" i="2"/>
  <c r="O22" i="2" s="1"/>
  <c r="P22" i="2" s="1"/>
  <c r="P21" i="2"/>
  <c r="G21" i="2"/>
  <c r="F21" i="2"/>
  <c r="I21" i="2" s="1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O17" i="2"/>
  <c r="P17" i="2" s="1"/>
  <c r="I17" i="2"/>
  <c r="O16" i="2"/>
  <c r="P16" i="2" s="1"/>
  <c r="I16" i="2"/>
  <c r="F15" i="2"/>
  <c r="O15" i="2" s="1"/>
  <c r="P15" i="2" s="1"/>
  <c r="N14" i="2"/>
  <c r="G14" i="2"/>
  <c r="F14" i="2"/>
  <c r="O14" i="2" s="1"/>
  <c r="P14" i="2" s="1"/>
  <c r="I13" i="2"/>
  <c r="G13" i="2"/>
  <c r="O13" i="2" s="1"/>
  <c r="P13" i="2" s="1"/>
  <c r="F13" i="2"/>
  <c r="O12" i="2"/>
  <c r="P12" i="2" s="1"/>
  <c r="I12" i="2"/>
  <c r="N11" i="2"/>
  <c r="O11" i="2" s="1"/>
  <c r="P11" i="2" s="1"/>
  <c r="I11" i="2"/>
  <c r="N10" i="2"/>
  <c r="G10" i="2"/>
  <c r="G51" i="2" s="1"/>
  <c r="F10" i="2"/>
  <c r="I10" i="2" s="1"/>
  <c r="P9" i="2"/>
  <c r="O9" i="2"/>
  <c r="I9" i="2"/>
  <c r="O8" i="2"/>
  <c r="P8" i="2" s="1"/>
  <c r="N8" i="2"/>
  <c r="I8" i="2"/>
  <c r="O7" i="2"/>
  <c r="P7" i="2" s="1"/>
  <c r="N7" i="2"/>
  <c r="I7" i="2"/>
  <c r="O6" i="2"/>
  <c r="N6" i="2"/>
  <c r="N51" i="2" s="1"/>
  <c r="I6" i="2"/>
  <c r="P6" i="2" l="1"/>
  <c r="O10" i="2"/>
  <c r="P10" i="2" s="1"/>
  <c r="I14" i="2"/>
  <c r="I51" i="2" s="1"/>
  <c r="I22" i="2"/>
  <c r="O23" i="2"/>
  <c r="P23" i="2" s="1"/>
  <c r="I31" i="2"/>
  <c r="O32" i="2"/>
  <c r="P32" i="2" s="1"/>
  <c r="I33" i="2"/>
  <c r="O34" i="2"/>
  <c r="P34" i="2" s="1"/>
  <c r="I35" i="2"/>
  <c r="F51" i="2"/>
  <c r="I15" i="2"/>
  <c r="I39" i="2"/>
  <c r="P51" i="2" l="1"/>
  <c r="O51" i="2"/>
</calcChain>
</file>

<file path=xl/sharedStrings.xml><?xml version="1.0" encoding="utf-8"?>
<sst xmlns="http://schemas.openxmlformats.org/spreadsheetml/2006/main" count="163" uniqueCount="66">
  <si>
    <t>Unidad de Análisis Financiero</t>
  </si>
  <si>
    <t>Nómina Personal Fijo Septiembre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</si>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</sst>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 2" xfId="1" xr:uid="{EA6804DC-346E-46EB-85D2-71E7BA5CE0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4C385D5F-D276-45A3-8954-1B9F6EE450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3F6B-D645-4ECF-B070-377E275C0C06}">
  <sheetPr codeName="Hoja2"/>
  <dimension ref="A1:AI88"/>
  <sheetViews>
    <sheetView showGridLines="0" tabSelected="1" topLeftCell="D1" zoomScale="90" zoomScaleNormal="90" zoomScaleSheetLayoutView="100" workbookViewId="0">
      <pane ySplit="5" topLeftCell="A42" activePane="bottomLeft" state="frozen"/>
      <selection pane="bottomLeft" activeCell="N15" sqref="N15"/>
    </sheetView>
  </sheetViews>
  <sheetFormatPr baseColWidth="10" defaultColWidth="11.42578125" defaultRowHeight="15.75" x14ac:dyDescent="0.25"/>
  <cols>
    <col min="1" max="1" width="5.85546875" style="1" customWidth="1"/>
    <col min="2" max="2" width="48.42578125" style="1" bestFit="1" customWidth="1"/>
    <col min="3" max="3" width="42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 x14ac:dyDescent="0.25"/>
    <row r="2" spans="1:35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 x14ac:dyDescent="0.4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 x14ac:dyDescent="0.25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>
        <f>+K6+L6</f>
        <v>25</v>
      </c>
      <c r="O6" s="17">
        <f t="shared" ref="O6:O17" si="0">+F6+G6+J6+N6</f>
        <v>70256.55</v>
      </c>
      <c r="P6" s="17">
        <f t="shared" ref="P6:P50" si="1">+E6-O6</f>
        <v>214743.45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 x14ac:dyDescent="0.25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si="1"/>
        <v>131356.88</v>
      </c>
      <c r="AD7"/>
      <c r="AE7"/>
      <c r="AF7"/>
      <c r="AG7"/>
      <c r="AH7"/>
      <c r="AI7"/>
    </row>
    <row r="8" spans="1:35" s="4" customFormat="1" ht="21" customHeight="1" x14ac:dyDescent="0.25">
      <c r="A8" s="14">
        <v>3</v>
      </c>
      <c r="B8" s="15" t="s">
        <v>18</v>
      </c>
      <c r="C8" s="15" t="s">
        <v>21</v>
      </c>
      <c r="D8" s="19" t="s">
        <v>22</v>
      </c>
      <c r="E8" s="17">
        <v>170000</v>
      </c>
      <c r="F8" s="17">
        <v>4879</v>
      </c>
      <c r="G8" s="17">
        <v>5168</v>
      </c>
      <c r="H8" s="17"/>
      <c r="I8" s="17">
        <f>+E8-(F8+G8+H8)</f>
        <v>159953</v>
      </c>
      <c r="J8" s="17">
        <v>28571.119999999999</v>
      </c>
      <c r="K8" s="17"/>
      <c r="L8" s="17">
        <v>25</v>
      </c>
      <c r="M8" s="17"/>
      <c r="N8" s="17">
        <f>+K8+L8</f>
        <v>25</v>
      </c>
      <c r="O8" s="17">
        <f>+F8+G8+J8+N8</f>
        <v>38643.119999999995</v>
      </c>
      <c r="P8" s="17">
        <f t="shared" si="1"/>
        <v>131356.88</v>
      </c>
      <c r="AD8"/>
      <c r="AE8"/>
      <c r="AF8"/>
      <c r="AG8"/>
      <c r="AH8"/>
      <c r="AI8"/>
    </row>
    <row r="9" spans="1:35" s="4" customFormat="1" ht="21" customHeight="1" x14ac:dyDescent="0.25">
      <c r="A9" s="14">
        <v>4</v>
      </c>
      <c r="B9" s="15" t="s">
        <v>18</v>
      </c>
      <c r="C9" s="15" t="s">
        <v>21</v>
      </c>
      <c r="D9" s="19" t="s">
        <v>22</v>
      </c>
      <c r="E9" s="17">
        <v>150000</v>
      </c>
      <c r="F9" s="17">
        <v>4305</v>
      </c>
      <c r="G9" s="17">
        <v>4560</v>
      </c>
      <c r="H9" s="17"/>
      <c r="I9" s="17">
        <f>+E9-(F9+G9+H9)</f>
        <v>141135</v>
      </c>
      <c r="J9" s="17">
        <v>23866.62</v>
      </c>
      <c r="K9" s="17"/>
      <c r="L9" s="17">
        <v>25</v>
      </c>
      <c r="M9" s="17"/>
      <c r="N9" s="17">
        <v>25</v>
      </c>
      <c r="O9" s="17">
        <f>+F9+G9+J9+N9</f>
        <v>32756.62</v>
      </c>
      <c r="P9" s="17">
        <f t="shared" si="1"/>
        <v>117243.38</v>
      </c>
      <c r="AD9"/>
      <c r="AE9"/>
      <c r="AF9"/>
      <c r="AG9"/>
      <c r="AH9"/>
      <c r="AI9"/>
    </row>
    <row r="10" spans="1:35" s="4" customFormat="1" ht="21" customHeight="1" x14ac:dyDescent="0.25">
      <c r="A10" s="14">
        <v>5</v>
      </c>
      <c r="B10" s="15" t="s">
        <v>23</v>
      </c>
      <c r="C10" s="15" t="s">
        <v>24</v>
      </c>
      <c r="D10" s="19" t="s">
        <v>20</v>
      </c>
      <c r="E10" s="20">
        <v>60000</v>
      </c>
      <c r="F10" s="21">
        <f>IF(E10&gt;=[1]Datos!$D$14,([1]Datos!$D$14*[1]Datos!$C$14),IF(E10&lt;=[1]Datos!$D$14,(E10*[1]Datos!$C$14)))</f>
        <v>1722</v>
      </c>
      <c r="G10" s="21">
        <f>IF(E10&gt;=[1]Datos!$D$15,([1]Datos!$D$15*[1]Datos!$C$15),IF(E10&lt;=[1]Datos!$D$15,(E10*[1]Datos!$C$15)))</f>
        <v>1824</v>
      </c>
      <c r="H10" s="17"/>
      <c r="I10" s="17">
        <f t="shared" ref="I10:I50" si="2">+E10-(F10+G10+H10)</f>
        <v>56454</v>
      </c>
      <c r="J10" s="17">
        <v>0</v>
      </c>
      <c r="K10" s="17"/>
      <c r="L10" s="17">
        <v>25</v>
      </c>
      <c r="M10" s="17">
        <v>3486.68</v>
      </c>
      <c r="N10" s="17">
        <f>+H10+K10+L10</f>
        <v>25</v>
      </c>
      <c r="O10" s="17">
        <f t="shared" si="0"/>
        <v>3571</v>
      </c>
      <c r="P10" s="17">
        <f t="shared" si="1"/>
        <v>56429</v>
      </c>
    </row>
    <row r="11" spans="1:35" s="4" customFormat="1" ht="21" customHeight="1" x14ac:dyDescent="0.25">
      <c r="A11" s="14">
        <v>6</v>
      </c>
      <c r="B11" s="15" t="s">
        <v>25</v>
      </c>
      <c r="C11" s="15" t="s">
        <v>26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f>+H11+K11+L11</f>
        <v>25</v>
      </c>
      <c r="O11" s="17">
        <f t="shared" si="0"/>
        <v>5835.18</v>
      </c>
      <c r="P11" s="17">
        <f t="shared" si="1"/>
        <v>49164.82</v>
      </c>
    </row>
    <row r="12" spans="1:35" s="4" customFormat="1" ht="21" customHeight="1" x14ac:dyDescent="0.25">
      <c r="A12" s="14">
        <v>7</v>
      </c>
      <c r="B12" s="15" t="s">
        <v>25</v>
      </c>
      <c r="C12" s="15" t="s">
        <v>27</v>
      </c>
      <c r="D12" s="19" t="s">
        <v>20</v>
      </c>
      <c r="E12" s="20">
        <v>55000</v>
      </c>
      <c r="F12" s="21">
        <v>1578.5</v>
      </c>
      <c r="G12" s="21">
        <v>1672</v>
      </c>
      <c r="H12" s="17"/>
      <c r="I12" s="17">
        <f t="shared" si="2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17">
        <f t="shared" si="1"/>
        <v>49164.82</v>
      </c>
    </row>
    <row r="13" spans="1:35" s="4" customFormat="1" ht="21" customHeight="1" x14ac:dyDescent="0.25">
      <c r="A13" s="14">
        <v>8</v>
      </c>
      <c r="B13" s="15" t="s">
        <v>25</v>
      </c>
      <c r="C13" s="15" t="s">
        <v>28</v>
      </c>
      <c r="D13" s="22" t="s">
        <v>20</v>
      </c>
      <c r="E13" s="23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4"/>
      <c r="I13" s="17">
        <f>+E13-(F13+G13+H13)</f>
        <v>42340.5</v>
      </c>
      <c r="J13" s="17">
        <v>1148.33</v>
      </c>
      <c r="K13" s="25"/>
      <c r="L13" s="26">
        <v>25</v>
      </c>
      <c r="M13" s="26"/>
      <c r="N13" s="17">
        <v>25</v>
      </c>
      <c r="O13" s="17">
        <f>+F13+G13+J13+N13</f>
        <v>3832.83</v>
      </c>
      <c r="P13" s="17">
        <f t="shared" si="1"/>
        <v>41167.17</v>
      </c>
    </row>
    <row r="14" spans="1:35" s="4" customFormat="1" ht="21" customHeight="1" x14ac:dyDescent="0.25">
      <c r="A14" s="14">
        <v>9</v>
      </c>
      <c r="B14" s="15" t="s">
        <v>25</v>
      </c>
      <c r="C14" s="15" t="s">
        <v>29</v>
      </c>
      <c r="D14" s="27" t="s">
        <v>20</v>
      </c>
      <c r="E14" s="26">
        <v>43000</v>
      </c>
      <c r="F14" s="21">
        <f>IF(E14&gt;=[1]Datos!$D$14,([1]Datos!$D$14*[1]Datos!$C$14),IF(E14&lt;=[1]Datos!$D$14,(E14*[1]Datos!$C$14)))</f>
        <v>1234.0999999999999</v>
      </c>
      <c r="G14" s="21">
        <f>IF(E14&gt;=[1]Datos!$D$15,([1]Datos!$D$15*[1]Datos!$C$15),IF(E14&lt;=[1]Datos!$D$15,(E14*[1]Datos!$C$15)))</f>
        <v>1307.2</v>
      </c>
      <c r="H14" s="26">
        <v>3194.62</v>
      </c>
      <c r="I14" s="17">
        <f>+E14-(F14+G14+H14)</f>
        <v>37264.080000000002</v>
      </c>
      <c r="J14" s="17">
        <v>0</v>
      </c>
      <c r="K14" s="17"/>
      <c r="L14" s="17">
        <v>25</v>
      </c>
      <c r="M14" s="17">
        <v>386.86</v>
      </c>
      <c r="N14" s="17">
        <f>+H14+L14</f>
        <v>3219.62</v>
      </c>
      <c r="O14" s="17">
        <f t="shared" si="0"/>
        <v>5760.92</v>
      </c>
      <c r="P14" s="17">
        <f t="shared" si="1"/>
        <v>37239.08</v>
      </c>
    </row>
    <row r="15" spans="1:35" s="4" customFormat="1" ht="21" customHeight="1" x14ac:dyDescent="0.25">
      <c r="A15" s="14">
        <v>10</v>
      </c>
      <c r="B15" s="15" t="s">
        <v>30</v>
      </c>
      <c r="C15" s="15" t="s">
        <v>31</v>
      </c>
      <c r="D15" s="16" t="s">
        <v>20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2"/>
        <v>45163.199999999997</v>
      </c>
      <c r="J15" s="17">
        <v>0</v>
      </c>
      <c r="K15" s="17"/>
      <c r="L15" s="17">
        <v>25</v>
      </c>
      <c r="M15" s="17">
        <v>1571.73</v>
      </c>
      <c r="N15" s="17">
        <v>25</v>
      </c>
      <c r="O15" s="17">
        <f t="shared" si="0"/>
        <v>2861.8</v>
      </c>
      <c r="P15" s="28">
        <f t="shared" si="1"/>
        <v>45138.2</v>
      </c>
    </row>
    <row r="16" spans="1:35" s="4" customFormat="1" ht="21" customHeight="1" x14ac:dyDescent="0.25">
      <c r="A16" s="14">
        <v>11</v>
      </c>
      <c r="B16" s="15" t="s">
        <v>32</v>
      </c>
      <c r="C16" s="15" t="s">
        <v>33</v>
      </c>
      <c r="D16" s="19" t="s">
        <v>22</v>
      </c>
      <c r="E16" s="20">
        <v>86000</v>
      </c>
      <c r="F16" s="21">
        <v>2468.1999999999998</v>
      </c>
      <c r="G16" s="21">
        <v>2614.4</v>
      </c>
      <c r="H16" s="17"/>
      <c r="I16" s="17">
        <f t="shared" si="2"/>
        <v>80917.399999999994</v>
      </c>
      <c r="J16" s="17">
        <v>8812.2199999999993</v>
      </c>
      <c r="K16" s="17"/>
      <c r="L16" s="17">
        <v>25</v>
      </c>
      <c r="M16" s="17"/>
      <c r="N16" s="17">
        <v>25</v>
      </c>
      <c r="O16" s="17">
        <f t="shared" si="0"/>
        <v>13919.82</v>
      </c>
      <c r="P16" s="28">
        <f t="shared" si="1"/>
        <v>72080.179999999993</v>
      </c>
    </row>
    <row r="17" spans="1:16" s="4" customFormat="1" ht="21" customHeight="1" x14ac:dyDescent="0.25">
      <c r="A17" s="14">
        <v>12</v>
      </c>
      <c r="B17" s="29" t="s">
        <v>32</v>
      </c>
      <c r="C17" s="29" t="s">
        <v>33</v>
      </c>
      <c r="D17" s="19" t="s">
        <v>20</v>
      </c>
      <c r="E17" s="20">
        <v>55000</v>
      </c>
      <c r="F17" s="21">
        <v>1578.5</v>
      </c>
      <c r="G17" s="21">
        <v>1672</v>
      </c>
      <c r="H17" s="17"/>
      <c r="I17" s="17">
        <f t="shared" si="2"/>
        <v>51749.5</v>
      </c>
      <c r="J17" s="17">
        <v>2559.6799999999998</v>
      </c>
      <c r="K17" s="17"/>
      <c r="L17" s="17">
        <v>25</v>
      </c>
      <c r="M17" s="17"/>
      <c r="N17" s="17">
        <v>25</v>
      </c>
      <c r="O17" s="17">
        <f t="shared" si="0"/>
        <v>5835.18</v>
      </c>
      <c r="P17" s="28">
        <f t="shared" si="1"/>
        <v>49164.82</v>
      </c>
    </row>
    <row r="18" spans="1:16" s="4" customFormat="1" ht="21" customHeight="1" x14ac:dyDescent="0.25">
      <c r="A18" s="14">
        <v>13</v>
      </c>
      <c r="B18" s="15" t="s">
        <v>34</v>
      </c>
      <c r="C18" s="15" t="s">
        <v>35</v>
      </c>
      <c r="D18" s="22" t="s">
        <v>22</v>
      </c>
      <c r="E18" s="23">
        <v>35000</v>
      </c>
      <c r="F18" s="21">
        <v>1004.5</v>
      </c>
      <c r="G18" s="21">
        <v>1064</v>
      </c>
      <c r="H18" s="24"/>
      <c r="I18" s="17">
        <f t="shared" si="2"/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 t="shared" si="1"/>
        <v>32906.5</v>
      </c>
    </row>
    <row r="19" spans="1:16" s="4" customFormat="1" ht="21" customHeight="1" x14ac:dyDescent="0.25">
      <c r="A19" s="14">
        <v>14</v>
      </c>
      <c r="B19" s="15" t="s">
        <v>34</v>
      </c>
      <c r="C19" s="15" t="s">
        <v>35</v>
      </c>
      <c r="D19" s="22" t="s">
        <v>20</v>
      </c>
      <c r="E19" s="23">
        <v>35000</v>
      </c>
      <c r="F19" s="21">
        <v>1004.5</v>
      </c>
      <c r="G19" s="21">
        <v>1064</v>
      </c>
      <c r="H19" s="24"/>
      <c r="I19" s="17">
        <f>+E19-(F19+G19+H19)</f>
        <v>32931.5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2093.5</v>
      </c>
      <c r="P19" s="17">
        <f t="shared" si="1"/>
        <v>32906.5</v>
      </c>
    </row>
    <row r="20" spans="1:16" s="4" customFormat="1" ht="21" customHeight="1" x14ac:dyDescent="0.25">
      <c r="A20" s="14">
        <v>15</v>
      </c>
      <c r="B20" s="15" t="s">
        <v>34</v>
      </c>
      <c r="C20" s="15" t="s">
        <v>36</v>
      </c>
      <c r="D20" s="22" t="s">
        <v>22</v>
      </c>
      <c r="E20" s="23">
        <v>25000</v>
      </c>
      <c r="F20" s="21">
        <v>717.5</v>
      </c>
      <c r="G20" s="21">
        <v>760</v>
      </c>
      <c r="H20" s="24"/>
      <c r="I20" s="17">
        <f t="shared" si="2"/>
        <v>23522.5</v>
      </c>
      <c r="J20" s="17">
        <v>0</v>
      </c>
      <c r="K20" s="25"/>
      <c r="L20" s="26">
        <v>25</v>
      </c>
      <c r="M20" s="26"/>
      <c r="N20" s="17">
        <f>+L20</f>
        <v>25</v>
      </c>
      <c r="O20" s="17">
        <f>+F20+G20+N20</f>
        <v>1502.5</v>
      </c>
      <c r="P20" s="17">
        <f t="shared" si="1"/>
        <v>23497.5</v>
      </c>
    </row>
    <row r="21" spans="1:16" s="4" customFormat="1" ht="21" customHeight="1" x14ac:dyDescent="0.25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v>25</v>
      </c>
      <c r="O21" s="17">
        <v>1502.5</v>
      </c>
      <c r="P21" s="17">
        <f t="shared" si="1"/>
        <v>23497.5</v>
      </c>
    </row>
    <row r="22" spans="1:16" s="4" customFormat="1" ht="21" customHeight="1" x14ac:dyDescent="0.25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>+H22+K22+L22</f>
        <v>25</v>
      </c>
      <c r="O22" s="17">
        <f>+F22+G22+J22+N22</f>
        <v>1502.5</v>
      </c>
      <c r="P22" s="17">
        <f t="shared" si="1"/>
        <v>23497.5</v>
      </c>
    </row>
    <row r="23" spans="1:16" s="4" customFormat="1" ht="21" customHeight="1" x14ac:dyDescent="0.25">
      <c r="A23" s="14">
        <v>18</v>
      </c>
      <c r="B23" s="15" t="s">
        <v>34</v>
      </c>
      <c r="C23" s="15" t="s">
        <v>37</v>
      </c>
      <c r="D23" s="22" t="s">
        <v>22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>+H23+K23+L23</f>
        <v>25</v>
      </c>
      <c r="O23" s="17">
        <f>+F23+G23+J23+N23</f>
        <v>1502.5</v>
      </c>
      <c r="P23" s="17">
        <f t="shared" si="1"/>
        <v>23497.5</v>
      </c>
    </row>
    <row r="24" spans="1:16" s="4" customFormat="1" ht="21" customHeight="1" x14ac:dyDescent="0.25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>+L24</f>
        <v>25</v>
      </c>
      <c r="O24" s="17">
        <f>+F24+G24+J24+N24</f>
        <v>1502.5</v>
      </c>
      <c r="P24" s="17">
        <f t="shared" si="1"/>
        <v>23497.5</v>
      </c>
    </row>
    <row r="25" spans="1:16" s="4" customFormat="1" ht="21" customHeight="1" x14ac:dyDescent="0.25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ref="N25:N30" si="3">+L25</f>
        <v>25</v>
      </c>
      <c r="O25" s="17">
        <f t="shared" ref="O25:O30" si="4">+F25+G25+J25+N25</f>
        <v>1502.5</v>
      </c>
      <c r="P25" s="17">
        <f t="shared" si="1"/>
        <v>23497.5</v>
      </c>
    </row>
    <row r="26" spans="1:16" s="4" customFormat="1" ht="21" customHeight="1" x14ac:dyDescent="0.25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3"/>
        <v>25</v>
      </c>
      <c r="O26" s="17">
        <f t="shared" si="4"/>
        <v>1502.5</v>
      </c>
      <c r="P26" s="17">
        <f t="shared" si="1"/>
        <v>23497.5</v>
      </c>
    </row>
    <row r="27" spans="1:16" s="4" customFormat="1" ht="21" customHeight="1" x14ac:dyDescent="0.25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3"/>
        <v>25</v>
      </c>
      <c r="O27" s="17">
        <f t="shared" si="4"/>
        <v>1502.5</v>
      </c>
      <c r="P27" s="17">
        <f t="shared" si="1"/>
        <v>23497.5</v>
      </c>
    </row>
    <row r="28" spans="1:16" s="4" customFormat="1" ht="21" customHeight="1" x14ac:dyDescent="0.25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3"/>
        <v>25</v>
      </c>
      <c r="O28" s="17">
        <f t="shared" si="4"/>
        <v>1502.5</v>
      </c>
      <c r="P28" s="17">
        <f t="shared" si="1"/>
        <v>23497.5</v>
      </c>
    </row>
    <row r="29" spans="1:16" s="4" customFormat="1" ht="21" customHeight="1" x14ac:dyDescent="0.25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3"/>
        <v>25</v>
      </c>
      <c r="O29" s="17">
        <f t="shared" si="4"/>
        <v>1502.5</v>
      </c>
      <c r="P29" s="17">
        <f t="shared" si="1"/>
        <v>23497.5</v>
      </c>
    </row>
    <row r="30" spans="1:16" s="4" customFormat="1" ht="21" customHeight="1" x14ac:dyDescent="0.25">
      <c r="A30" s="14">
        <v>25</v>
      </c>
      <c r="B30" s="15" t="s">
        <v>34</v>
      </c>
      <c r="C30" s="15" t="s">
        <v>38</v>
      </c>
      <c r="D30" s="22" t="s">
        <v>22</v>
      </c>
      <c r="E30" s="20">
        <v>25000</v>
      </c>
      <c r="F30" s="21">
        <v>717.5</v>
      </c>
      <c r="G30" s="21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3"/>
        <v>25</v>
      </c>
      <c r="O30" s="17">
        <f t="shared" si="4"/>
        <v>1502.5</v>
      </c>
      <c r="P30" s="17">
        <f t="shared" si="1"/>
        <v>23497.5</v>
      </c>
    </row>
    <row r="31" spans="1:16" s="4" customFormat="1" ht="21" customHeight="1" x14ac:dyDescent="0.25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6">
        <v>3194.62</v>
      </c>
      <c r="I31" s="17">
        <f t="shared" si="2"/>
        <v>20327.88</v>
      </c>
      <c r="J31" s="17">
        <v>0</v>
      </c>
      <c r="K31" s="26"/>
      <c r="L31" s="26">
        <v>25</v>
      </c>
      <c r="M31" s="26"/>
      <c r="N31" s="17">
        <f>+H31+L31</f>
        <v>3219.62</v>
      </c>
      <c r="O31" s="17">
        <f>+F31+G31+L31+H31</f>
        <v>4697.12</v>
      </c>
      <c r="P31" s="17">
        <f t="shared" si="1"/>
        <v>20302.88</v>
      </c>
    </row>
    <row r="32" spans="1:16" s="4" customFormat="1" ht="21" customHeight="1" x14ac:dyDescent="0.25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3"/>
      <c r="I32" s="17">
        <f t="shared" si="2"/>
        <v>23522.5</v>
      </c>
      <c r="J32" s="17">
        <v>0</v>
      </c>
      <c r="K32" s="23"/>
      <c r="L32" s="23">
        <v>25</v>
      </c>
      <c r="M32" s="23"/>
      <c r="N32" s="17">
        <f>+H32+K32+L32</f>
        <v>25</v>
      </c>
      <c r="O32" s="17">
        <f>+F32+G32+L32+H32</f>
        <v>1502.5</v>
      </c>
      <c r="P32" s="17">
        <f t="shared" si="1"/>
        <v>23497.5</v>
      </c>
    </row>
    <row r="33" spans="1:16" s="4" customFormat="1" ht="21" customHeight="1" x14ac:dyDescent="0.25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6"/>
      <c r="I33" s="17">
        <f t="shared" si="2"/>
        <v>23522.5</v>
      </c>
      <c r="J33" s="17">
        <v>0</v>
      </c>
      <c r="K33" s="23"/>
      <c r="L33" s="23">
        <v>25</v>
      </c>
      <c r="M33" s="26"/>
      <c r="N33" s="17">
        <f>+H33+K33+L33</f>
        <v>25</v>
      </c>
      <c r="O33" s="17">
        <f>+F33+G33+L33+H33</f>
        <v>1502.5</v>
      </c>
      <c r="P33" s="17">
        <f t="shared" si="1"/>
        <v>23497.5</v>
      </c>
    </row>
    <row r="34" spans="1:16" s="4" customFormat="1" ht="21" customHeight="1" x14ac:dyDescent="0.25">
      <c r="A34" s="14">
        <v>29</v>
      </c>
      <c r="B34" s="15" t="s">
        <v>34</v>
      </c>
      <c r="C34" s="15" t="s">
        <v>38</v>
      </c>
      <c r="D34" s="22" t="s">
        <v>20</v>
      </c>
      <c r="E34" s="17">
        <v>25000</v>
      </c>
      <c r="F34" s="26">
        <f>IF(E34&gt;=[1]Datos!$D$14,([1]Datos!$D$14*[1]Datos!$C$14),IF(E34&lt;=[1]Datos!$D$14,(E34*[1]Datos!$C$14)))</f>
        <v>717.5</v>
      </c>
      <c r="G34" s="26">
        <f>IF(E34&gt;=[1]Datos!$D$15,([1]Datos!$D$15*[1]Datos!$C$15),IF(E34&lt;=[1]Datos!$D$15,(E34*[1]Datos!$C$15)))</f>
        <v>760</v>
      </c>
      <c r="H34" s="23"/>
      <c r="I34" s="17">
        <f t="shared" si="2"/>
        <v>23522.5</v>
      </c>
      <c r="J34" s="17">
        <v>0</v>
      </c>
      <c r="K34" s="23"/>
      <c r="L34" s="23">
        <v>25</v>
      </c>
      <c r="M34" s="23"/>
      <c r="N34" s="17">
        <f>+H34+K34+L34</f>
        <v>25</v>
      </c>
      <c r="O34" s="17">
        <f>+F34+G34+L34+H34</f>
        <v>1502.5</v>
      </c>
      <c r="P34" s="17">
        <f t="shared" si="1"/>
        <v>23497.5</v>
      </c>
    </row>
    <row r="35" spans="1:16" s="4" customFormat="1" ht="21" customHeight="1" x14ac:dyDescent="0.25">
      <c r="A35" s="14">
        <v>30</v>
      </c>
      <c r="B35" s="15" t="s">
        <v>39</v>
      </c>
      <c r="C35" s="15" t="s">
        <v>40</v>
      </c>
      <c r="D35" s="27" t="s">
        <v>22</v>
      </c>
      <c r="E35" s="26">
        <v>25000</v>
      </c>
      <c r="F35" s="21">
        <f>IF(E35&gt;=[1]Datos!$D$14,([1]Datos!$D$14*[1]Datos!$C$14),IF(E35&lt;=[1]Datos!$D$14,(E35*[1]Datos!$C$14)))</f>
        <v>717.5</v>
      </c>
      <c r="G35" s="21">
        <f>IF(E35&gt;=[1]Datos!$D$15,([1]Datos!$D$15*[1]Datos!$C$15),IF(E35&lt;=[1]Datos!$D$15,(E35*[1]Datos!$C$15)))</f>
        <v>760</v>
      </c>
      <c r="H35" s="20"/>
      <c r="I35" s="17">
        <f t="shared" si="2"/>
        <v>23522.5</v>
      </c>
      <c r="J35" s="17">
        <v>0</v>
      </c>
      <c r="K35" s="20"/>
      <c r="L35" s="20">
        <v>25</v>
      </c>
      <c r="M35" s="20"/>
      <c r="N35" s="17">
        <f>+H35+K35+L35</f>
        <v>25</v>
      </c>
      <c r="O35" s="17">
        <f>+F35+G35+J35+N35</f>
        <v>1502.5</v>
      </c>
      <c r="P35" s="17">
        <f t="shared" si="1"/>
        <v>23497.5</v>
      </c>
    </row>
    <row r="36" spans="1:16" s="4" customFormat="1" ht="21" customHeight="1" x14ac:dyDescent="0.25">
      <c r="A36" s="14">
        <v>31</v>
      </c>
      <c r="B36" s="15" t="s">
        <v>39</v>
      </c>
      <c r="C36" s="15" t="s">
        <v>41</v>
      </c>
      <c r="D36" s="22" t="s">
        <v>22</v>
      </c>
      <c r="E36" s="17">
        <v>20000</v>
      </c>
      <c r="F36" s="26">
        <v>574</v>
      </c>
      <c r="G36" s="26">
        <v>608</v>
      </c>
      <c r="H36" s="23"/>
      <c r="I36" s="17">
        <f t="shared" si="2"/>
        <v>18818</v>
      </c>
      <c r="J36" s="17">
        <v>0</v>
      </c>
      <c r="K36" s="23"/>
      <c r="L36" s="23">
        <v>25</v>
      </c>
      <c r="M36" s="23"/>
      <c r="N36" s="17">
        <f>+K36+L36</f>
        <v>25</v>
      </c>
      <c r="O36" s="17">
        <f>+F36+G36+N36</f>
        <v>1207</v>
      </c>
      <c r="P36" s="17">
        <f t="shared" si="1"/>
        <v>18793</v>
      </c>
    </row>
    <row r="37" spans="1:16" s="4" customFormat="1" ht="21" customHeight="1" x14ac:dyDescent="0.25">
      <c r="A37" s="14">
        <v>32</v>
      </c>
      <c r="B37" s="29" t="s">
        <v>42</v>
      </c>
      <c r="C37" s="15" t="s">
        <v>43</v>
      </c>
      <c r="D37" s="16" t="s">
        <v>22</v>
      </c>
      <c r="E37" s="17">
        <v>60000</v>
      </c>
      <c r="F37" s="21">
        <v>1722</v>
      </c>
      <c r="G37" s="21">
        <v>1824</v>
      </c>
      <c r="H37" s="26">
        <v>1597.31</v>
      </c>
      <c r="I37" s="17">
        <f t="shared" si="2"/>
        <v>54856.69</v>
      </c>
      <c r="J37" s="17">
        <v>3167.21</v>
      </c>
      <c r="K37" s="17"/>
      <c r="L37" s="17">
        <v>25</v>
      </c>
      <c r="M37" s="17"/>
      <c r="N37" s="17">
        <f>+H37+L37</f>
        <v>1622.31</v>
      </c>
      <c r="O37" s="17">
        <f>+F37+G37+J37+N37</f>
        <v>8335.52</v>
      </c>
      <c r="P37" s="17">
        <f t="shared" si="1"/>
        <v>51664.479999999996</v>
      </c>
    </row>
    <row r="38" spans="1:16" s="4" customFormat="1" ht="21" customHeight="1" x14ac:dyDescent="0.25">
      <c r="A38" s="14">
        <v>33</v>
      </c>
      <c r="B38" s="29" t="s">
        <v>42</v>
      </c>
      <c r="C38" s="15" t="s">
        <v>44</v>
      </c>
      <c r="D38" s="16" t="s">
        <v>22</v>
      </c>
      <c r="E38" s="17">
        <v>60000</v>
      </c>
      <c r="F38" s="21">
        <v>1722</v>
      </c>
      <c r="G38" s="21">
        <v>1824</v>
      </c>
      <c r="H38" s="17"/>
      <c r="I38" s="17">
        <f t="shared" si="2"/>
        <v>56454</v>
      </c>
      <c r="J38" s="17">
        <v>3486.6756666666661</v>
      </c>
      <c r="K38" s="17"/>
      <c r="L38" s="17">
        <v>25</v>
      </c>
      <c r="M38" s="17"/>
      <c r="N38" s="17">
        <v>25</v>
      </c>
      <c r="O38" s="17">
        <f>+F38+G38+J38+N38</f>
        <v>7057.6756666666661</v>
      </c>
      <c r="P38" s="17">
        <f t="shared" si="1"/>
        <v>52942.324333333338</v>
      </c>
    </row>
    <row r="39" spans="1:16" s="4" customFormat="1" ht="21" customHeight="1" x14ac:dyDescent="0.25">
      <c r="A39" s="14">
        <v>34</v>
      </c>
      <c r="B39" s="29" t="s">
        <v>42</v>
      </c>
      <c r="C39" s="15" t="s">
        <v>45</v>
      </c>
      <c r="D39" s="16" t="s">
        <v>22</v>
      </c>
      <c r="E39" s="17">
        <v>55000</v>
      </c>
      <c r="F39" s="21">
        <f>IF(E39&gt;=[1]Datos!$D$14,([1]Datos!$D$14*[1]Datos!$C$14),IF(E39&lt;=[1]Datos!$D$14,(E39*[1]Datos!$C$14)))</f>
        <v>1578.5</v>
      </c>
      <c r="G39" s="21">
        <f>IF(E39&gt;=[1]Datos!$D$15,([1]Datos!$D$15*[1]Datos!$C$15),IF(E39&lt;=[1]Datos!$D$15,(E39*[1]Datos!$C$15)))</f>
        <v>1672</v>
      </c>
      <c r="H39" s="17"/>
      <c r="I39" s="17">
        <f t="shared" si="2"/>
        <v>51749.5</v>
      </c>
      <c r="J39" s="17">
        <v>0</v>
      </c>
      <c r="K39" s="17"/>
      <c r="L39" s="17">
        <v>25</v>
      </c>
      <c r="M39" s="17">
        <v>2559.6799999999998</v>
      </c>
      <c r="N39" s="17">
        <v>25</v>
      </c>
      <c r="O39" s="17">
        <f>+F39+G39+J39+N39</f>
        <v>3275.5</v>
      </c>
      <c r="P39" s="17">
        <f t="shared" si="1"/>
        <v>51724.5</v>
      </c>
    </row>
    <row r="40" spans="1:16" s="4" customFormat="1" ht="21" customHeight="1" x14ac:dyDescent="0.25">
      <c r="A40" s="14">
        <v>35</v>
      </c>
      <c r="B40" s="15" t="s">
        <v>46</v>
      </c>
      <c r="C40" s="15" t="s">
        <v>47</v>
      </c>
      <c r="D40" s="27" t="s">
        <v>20</v>
      </c>
      <c r="E40" s="26">
        <v>100000</v>
      </c>
      <c r="F40" s="26">
        <v>2870</v>
      </c>
      <c r="G40" s="26">
        <v>3040</v>
      </c>
      <c r="H40" s="26">
        <v>1597.31</v>
      </c>
      <c r="I40" s="17">
        <f t="shared" si="2"/>
        <v>92492.69</v>
      </c>
      <c r="J40" s="17">
        <v>11706.04</v>
      </c>
      <c r="K40" s="26"/>
      <c r="L40" s="26">
        <v>25</v>
      </c>
      <c r="M40" s="26"/>
      <c r="N40" s="17">
        <f>+H40+L40</f>
        <v>1622.31</v>
      </c>
      <c r="O40" s="17">
        <f t="shared" ref="O40:O46" si="5">+F40+G40+J40+N40</f>
        <v>19238.350000000002</v>
      </c>
      <c r="P40" s="17">
        <f t="shared" si="1"/>
        <v>80761.649999999994</v>
      </c>
    </row>
    <row r="41" spans="1:16" s="4" customFormat="1" ht="21" customHeight="1" x14ac:dyDescent="0.25">
      <c r="A41" s="14">
        <v>36</v>
      </c>
      <c r="B41" s="15" t="s">
        <v>46</v>
      </c>
      <c r="C41" s="15" t="s">
        <v>48</v>
      </c>
      <c r="D41" s="22" t="s">
        <v>22</v>
      </c>
      <c r="E41" s="26">
        <v>71000</v>
      </c>
      <c r="F41" s="26">
        <v>2037.7</v>
      </c>
      <c r="G41" s="26">
        <v>2158.4</v>
      </c>
      <c r="H41" s="24"/>
      <c r="I41" s="17">
        <f t="shared" si="2"/>
        <v>66803.899999999994</v>
      </c>
      <c r="J41" s="17">
        <v>5556.66</v>
      </c>
      <c r="K41" s="25"/>
      <c r="L41" s="26">
        <v>25</v>
      </c>
      <c r="M41" s="26"/>
      <c r="N41" s="17">
        <v>25</v>
      </c>
      <c r="O41" s="17">
        <f t="shared" si="5"/>
        <v>9777.76</v>
      </c>
      <c r="P41" s="17">
        <f t="shared" si="1"/>
        <v>61222.239999999998</v>
      </c>
    </row>
    <row r="42" spans="1:16" s="4" customFormat="1" ht="21" customHeight="1" x14ac:dyDescent="0.25">
      <c r="A42" s="14">
        <v>37</v>
      </c>
      <c r="B42" s="15" t="s">
        <v>46</v>
      </c>
      <c r="C42" s="15" t="s">
        <v>49</v>
      </c>
      <c r="D42" s="27" t="s">
        <v>20</v>
      </c>
      <c r="E42" s="26">
        <v>71000</v>
      </c>
      <c r="F42" s="26">
        <v>2037.7</v>
      </c>
      <c r="G42" s="26">
        <v>2158.4</v>
      </c>
      <c r="H42" s="26"/>
      <c r="I42" s="17">
        <f t="shared" si="2"/>
        <v>66803.899999999994</v>
      </c>
      <c r="J42" s="17">
        <v>5556.66</v>
      </c>
      <c r="K42" s="26"/>
      <c r="L42" s="26">
        <v>25</v>
      </c>
      <c r="M42" s="17"/>
      <c r="N42" s="17">
        <f>+K42+L42</f>
        <v>25</v>
      </c>
      <c r="O42" s="17">
        <f>+F42+G42+J42+N42</f>
        <v>9777.76</v>
      </c>
      <c r="P42" s="17">
        <f t="shared" si="1"/>
        <v>61222.239999999998</v>
      </c>
    </row>
    <row r="43" spans="1:16" s="4" customFormat="1" ht="21" customHeight="1" x14ac:dyDescent="0.25">
      <c r="A43" s="14">
        <v>38</v>
      </c>
      <c r="B43" s="15" t="s">
        <v>46</v>
      </c>
      <c r="C43" s="15" t="s">
        <v>49</v>
      </c>
      <c r="D43" s="27" t="s">
        <v>22</v>
      </c>
      <c r="E43" s="26">
        <v>65000</v>
      </c>
      <c r="F43" s="26">
        <v>1865.5</v>
      </c>
      <c r="G43" s="26">
        <v>1976</v>
      </c>
      <c r="H43" s="26"/>
      <c r="I43" s="17">
        <f t="shared" si="2"/>
        <v>61158.5</v>
      </c>
      <c r="J43" s="17">
        <v>4427.58</v>
      </c>
      <c r="K43" s="26"/>
      <c r="L43" s="26">
        <v>25</v>
      </c>
      <c r="M43" s="26"/>
      <c r="N43" s="17">
        <v>25</v>
      </c>
      <c r="O43" s="17">
        <f t="shared" si="5"/>
        <v>8294.08</v>
      </c>
      <c r="P43" s="17">
        <f t="shared" si="1"/>
        <v>56705.919999999998</v>
      </c>
    </row>
    <row r="44" spans="1:16" s="4" customFormat="1" ht="21" customHeight="1" x14ac:dyDescent="0.25">
      <c r="A44" s="14">
        <v>39</v>
      </c>
      <c r="B44" s="15" t="s">
        <v>46</v>
      </c>
      <c r="C44" s="15" t="s">
        <v>49</v>
      </c>
      <c r="D44" s="27" t="s">
        <v>20</v>
      </c>
      <c r="E44" s="26">
        <v>65000</v>
      </c>
      <c r="F44" s="26">
        <v>1865.5</v>
      </c>
      <c r="G44" s="26">
        <v>1976</v>
      </c>
      <c r="H44" s="26"/>
      <c r="I44" s="17">
        <f t="shared" si="2"/>
        <v>61158.5</v>
      </c>
      <c r="J44" s="17">
        <v>4427.58</v>
      </c>
      <c r="K44" s="26"/>
      <c r="L44" s="26">
        <v>25</v>
      </c>
      <c r="M44" s="17"/>
      <c r="N44" s="17">
        <v>25</v>
      </c>
      <c r="O44" s="17">
        <f t="shared" si="5"/>
        <v>8294.08</v>
      </c>
      <c r="P44" s="17">
        <f t="shared" si="1"/>
        <v>56705.919999999998</v>
      </c>
    </row>
    <row r="45" spans="1:16" s="4" customFormat="1" ht="21" customHeight="1" x14ac:dyDescent="0.25">
      <c r="A45" s="14">
        <v>40</v>
      </c>
      <c r="B45" s="15" t="s">
        <v>46</v>
      </c>
      <c r="C45" s="15" t="s">
        <v>49</v>
      </c>
      <c r="D45" s="27" t="s">
        <v>22</v>
      </c>
      <c r="E45" s="26">
        <v>65000</v>
      </c>
      <c r="F45" s="26">
        <v>1865.5</v>
      </c>
      <c r="G45" s="26">
        <v>1976</v>
      </c>
      <c r="H45" s="26"/>
      <c r="I45" s="17">
        <f t="shared" si="2"/>
        <v>61158.5</v>
      </c>
      <c r="J45" s="17">
        <v>0</v>
      </c>
      <c r="K45" s="26"/>
      <c r="L45" s="26">
        <v>25</v>
      </c>
      <c r="M45" s="26">
        <v>4427.58</v>
      </c>
      <c r="N45" s="17">
        <v>25</v>
      </c>
      <c r="O45" s="17">
        <f t="shared" si="5"/>
        <v>3866.5</v>
      </c>
      <c r="P45" s="17">
        <f t="shared" si="1"/>
        <v>61133.5</v>
      </c>
    </row>
    <row r="46" spans="1:16" s="4" customFormat="1" ht="21" customHeight="1" x14ac:dyDescent="0.25">
      <c r="A46" s="14">
        <v>41</v>
      </c>
      <c r="B46" s="15" t="s">
        <v>46</v>
      </c>
      <c r="C46" s="15" t="s">
        <v>50</v>
      </c>
      <c r="D46" s="22" t="s">
        <v>20</v>
      </c>
      <c r="E46" s="26">
        <v>38000</v>
      </c>
      <c r="F46" s="21">
        <f>IF(E46&gt;=[1]Datos!$D$14,([1]Datos!$D$14*[1]Datos!$C$14),IF(E46&lt;=[1]Datos!$D$14,(E46*[1]Datos!$C$14)))</f>
        <v>1090.5999999999999</v>
      </c>
      <c r="G46" s="21">
        <f>IF(E46&gt;=[1]Datos!$D$15,([1]Datos!$D$15*[1]Datos!$C$15),IF(E46&lt;=[1]Datos!$D$15,(E46*[1]Datos!$C$15)))</f>
        <v>1155.2</v>
      </c>
      <c r="H46" s="24"/>
      <c r="I46" s="17">
        <f t="shared" si="2"/>
        <v>35754.199999999997</v>
      </c>
      <c r="J46" s="17">
        <v>0</v>
      </c>
      <c r="K46" s="25"/>
      <c r="L46" s="26">
        <v>25</v>
      </c>
      <c r="M46" s="17">
        <v>160.38</v>
      </c>
      <c r="N46" s="17">
        <v>25</v>
      </c>
      <c r="O46" s="17">
        <f t="shared" si="5"/>
        <v>2270.8000000000002</v>
      </c>
      <c r="P46" s="17">
        <f t="shared" si="1"/>
        <v>35729.199999999997</v>
      </c>
    </row>
    <row r="47" spans="1:16" s="4" customFormat="1" ht="21" customHeight="1" x14ac:dyDescent="0.25">
      <c r="A47" s="14">
        <v>42</v>
      </c>
      <c r="B47" s="15" t="s">
        <v>51</v>
      </c>
      <c r="C47" s="15" t="s">
        <v>52</v>
      </c>
      <c r="D47" s="27" t="s">
        <v>22</v>
      </c>
      <c r="E47" s="26">
        <v>115000</v>
      </c>
      <c r="F47" s="26">
        <f>IF(E47&gt;=[1]Datos!$D$14,([1]Datos!$D$14*[1]Datos!$C$14),IF(E47&lt;=[1]Datos!$D$14,(E47*[1]Datos!$C$14)))</f>
        <v>3300.5</v>
      </c>
      <c r="G47" s="26">
        <f>IF(E47&gt;=[1]Datos!$D$15,([1]Datos!$D$15*[1]Datos!$C$15),IF(E47&lt;=[1]Datos!$D$15,(E47*[1]Datos!$C$15)))</f>
        <v>3496</v>
      </c>
      <c r="H47" s="24"/>
      <c r="I47" s="17">
        <f t="shared" si="2"/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3"/>
      <c r="L47" s="26">
        <v>25</v>
      </c>
      <c r="M47" s="26"/>
      <c r="N47" s="17">
        <f>+H47+K47+L47</f>
        <v>25</v>
      </c>
      <c r="O47" s="17">
        <v>22455.24</v>
      </c>
      <c r="P47" s="17">
        <f t="shared" si="1"/>
        <v>92544.76</v>
      </c>
    </row>
    <row r="48" spans="1:16" s="4" customFormat="1" ht="21" customHeight="1" x14ac:dyDescent="0.25">
      <c r="A48" s="14">
        <v>43</v>
      </c>
      <c r="B48" s="15" t="s">
        <v>51</v>
      </c>
      <c r="C48" s="15" t="s">
        <v>53</v>
      </c>
      <c r="D48" s="27" t="s">
        <v>22</v>
      </c>
      <c r="E48" s="26">
        <v>71000</v>
      </c>
      <c r="F48" s="26">
        <v>2037.7</v>
      </c>
      <c r="G48" s="26">
        <v>2158.4</v>
      </c>
      <c r="H48" s="26">
        <v>1597.31</v>
      </c>
      <c r="I48" s="17">
        <f t="shared" si="2"/>
        <v>65206.59</v>
      </c>
      <c r="J48" s="17">
        <v>5237.1899999999996</v>
      </c>
      <c r="K48" s="26"/>
      <c r="L48" s="26">
        <v>25</v>
      </c>
      <c r="M48" s="26"/>
      <c r="N48" s="17">
        <f>+H48+L48</f>
        <v>1622.31</v>
      </c>
      <c r="O48" s="17">
        <f>+F48+G48+J48+N48</f>
        <v>11055.6</v>
      </c>
      <c r="P48" s="20">
        <f t="shared" si="1"/>
        <v>59944.4</v>
      </c>
    </row>
    <row r="49" spans="1:29" s="4" customFormat="1" ht="21" customHeight="1" x14ac:dyDescent="0.25">
      <c r="A49" s="14">
        <v>44</v>
      </c>
      <c r="B49" s="15" t="s">
        <v>51</v>
      </c>
      <c r="C49" s="15" t="s">
        <v>54</v>
      </c>
      <c r="D49" s="27" t="s">
        <v>20</v>
      </c>
      <c r="E49" s="26">
        <v>60000</v>
      </c>
      <c r="F49" s="26">
        <v>1722</v>
      </c>
      <c r="G49" s="26">
        <v>1824</v>
      </c>
      <c r="H49" s="26"/>
      <c r="I49" s="17">
        <f t="shared" si="2"/>
        <v>56454</v>
      </c>
      <c r="J49" s="17">
        <v>3486.68</v>
      </c>
      <c r="K49" s="26"/>
      <c r="L49" s="26">
        <v>25</v>
      </c>
      <c r="M49" s="17"/>
      <c r="N49" s="17">
        <f>+K49+L49</f>
        <v>25</v>
      </c>
      <c r="O49" s="17">
        <f>+F49+G49+J49+N49</f>
        <v>7057.68</v>
      </c>
      <c r="P49" s="17">
        <f t="shared" si="1"/>
        <v>52942.32</v>
      </c>
    </row>
    <row r="50" spans="1:29" s="4" customFormat="1" ht="21" customHeight="1" thickBot="1" x14ac:dyDescent="0.3">
      <c r="A50" s="14">
        <v>45</v>
      </c>
      <c r="B50" s="15" t="s">
        <v>55</v>
      </c>
      <c r="C50" s="15" t="s">
        <v>56</v>
      </c>
      <c r="D50" s="27" t="s">
        <v>20</v>
      </c>
      <c r="E50" s="26">
        <v>71000</v>
      </c>
      <c r="F50" s="26">
        <v>2037.7</v>
      </c>
      <c r="G50" s="26">
        <v>2158.4</v>
      </c>
      <c r="H50" s="26"/>
      <c r="I50" s="17">
        <f t="shared" si="2"/>
        <v>66803.899999999994</v>
      </c>
      <c r="J50" s="17">
        <v>5556.66</v>
      </c>
      <c r="K50" s="26"/>
      <c r="L50" s="26">
        <v>25</v>
      </c>
      <c r="M50" s="26"/>
      <c r="N50" s="17">
        <f>+K50+L50</f>
        <v>25</v>
      </c>
      <c r="O50" s="17">
        <f>+F50+G50+J50+N50</f>
        <v>9777.76</v>
      </c>
      <c r="P50" s="17">
        <f t="shared" si="1"/>
        <v>61222.239999999998</v>
      </c>
    </row>
    <row r="51" spans="1:29" s="4" customFormat="1" ht="21" customHeight="1" thickBot="1" x14ac:dyDescent="0.3">
      <c r="A51" s="30" t="s">
        <v>57</v>
      </c>
      <c r="B51" s="31"/>
      <c r="C51" s="32"/>
      <c r="D51" s="33"/>
      <c r="E51" s="34">
        <f t="shared" ref="E51:J51" si="6">SUM(E6:E50)</f>
        <v>2679000</v>
      </c>
      <c r="F51" s="35">
        <f t="shared" si="6"/>
        <v>76887.299999999988</v>
      </c>
      <c r="G51" s="36">
        <f t="shared" si="6"/>
        <v>78463.009999999995</v>
      </c>
      <c r="H51" s="35">
        <f t="shared" si="6"/>
        <v>11181.169999999998</v>
      </c>
      <c r="I51" s="36">
        <f t="shared" si="6"/>
        <v>2512468.5199999996</v>
      </c>
      <c r="J51" s="35">
        <f t="shared" si="6"/>
        <v>223257.7613333333</v>
      </c>
      <c r="K51" s="36">
        <f>SUM(K10:K50)</f>
        <v>0</v>
      </c>
      <c r="L51" s="35">
        <f>SUM(L6:L50)</f>
        <v>1125</v>
      </c>
      <c r="M51" s="35">
        <f>SUM(M6:M50)</f>
        <v>12592.91</v>
      </c>
      <c r="N51" s="35">
        <f>SUM(N6:N50)</f>
        <v>12306.169999999998</v>
      </c>
      <c r="O51" s="35">
        <f>SUM(O6:O50)</f>
        <v>390914.2456666666</v>
      </c>
      <c r="P51" s="35">
        <f>SUM(P6:P50)</f>
        <v>2288085.7543333326</v>
      </c>
    </row>
    <row r="52" spans="1:29" s="4" customFormat="1" ht="18.75" customHeight="1" x14ac:dyDescent="0.25">
      <c r="A52" s="37"/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4" customFormat="1" ht="18.75" customHeight="1" x14ac:dyDescent="0.25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 x14ac:dyDescent="0.25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 x14ac:dyDescent="0.25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" customFormat="1" ht="18.75" customHeight="1" x14ac:dyDescent="0.25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29" s="46" customFormat="1" ht="18.75" x14ac:dyDescent="0.4">
      <c r="A57" s="43"/>
      <c r="B57" s="6" t="s">
        <v>58</v>
      </c>
      <c r="C57" s="44"/>
      <c r="D57" s="45" t="s">
        <v>59</v>
      </c>
      <c r="E57" s="45"/>
      <c r="F57" s="45"/>
      <c r="G57" s="45"/>
      <c r="H57" s="45"/>
      <c r="I57" s="44"/>
      <c r="J57" s="44"/>
      <c r="K57" s="44"/>
      <c r="L57" s="45" t="s">
        <v>60</v>
      </c>
      <c r="M57" s="45"/>
      <c r="N57" s="4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4" customFormat="1" ht="18.75" x14ac:dyDescent="0.4">
      <c r="D58" s="46"/>
      <c r="E58" s="4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6" customFormat="1" ht="18.75" x14ac:dyDescent="0.4">
      <c r="A59" s="44"/>
      <c r="B59" s="44"/>
      <c r="C59" s="44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 x14ac:dyDescent="0.4">
      <c r="B60" s="47" t="s">
        <v>61</v>
      </c>
      <c r="C60" s="48"/>
      <c r="D60" s="49" t="s">
        <v>62</v>
      </c>
      <c r="E60" s="49"/>
      <c r="F60" s="49"/>
      <c r="G60" s="49"/>
      <c r="H60" s="49"/>
      <c r="J60" s="48"/>
      <c r="K60" s="48"/>
      <c r="L60" s="49" t="s">
        <v>63</v>
      </c>
      <c r="M60" s="49"/>
      <c r="N60" s="4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4" customFormat="1" ht="18.75" x14ac:dyDescent="0.4">
      <c r="B61" s="6" t="s">
        <v>64</v>
      </c>
      <c r="D61" s="45" t="s">
        <v>33</v>
      </c>
      <c r="E61" s="45"/>
      <c r="F61" s="45"/>
      <c r="G61" s="45"/>
      <c r="H61" s="45"/>
      <c r="L61" s="45" t="s">
        <v>65</v>
      </c>
      <c r="M61" s="45"/>
      <c r="N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.75" customHeight="1" x14ac:dyDescent="0.25"/>
    <row r="63" spans="1:29" ht="18.75" customHeight="1" x14ac:dyDescent="0.25">
      <c r="O63" s="50"/>
    </row>
    <row r="64" spans="1:29" ht="18.75" customHeight="1" x14ac:dyDescent="0.25">
      <c r="O64" s="50"/>
    </row>
    <row r="65" spans="3:14" ht="18.75" customHeight="1" x14ac:dyDescent="0.25">
      <c r="C65" s="51"/>
      <c r="E65" s="2"/>
      <c r="G65" s="52"/>
      <c r="H65" s="50"/>
      <c r="I65" s="50"/>
      <c r="L65" s="52"/>
      <c r="M65" s="52"/>
      <c r="N65" s="50"/>
    </row>
    <row r="66" spans="3:14" ht="18.75" customHeight="1" x14ac:dyDescent="0.25">
      <c r="E66" s="2"/>
    </row>
    <row r="67" spans="3:14" x14ac:dyDescent="0.25">
      <c r="E67" s="2"/>
    </row>
    <row r="68" spans="3:14" x14ac:dyDescent="0.25">
      <c r="C68" s="50"/>
      <c r="D68" s="50"/>
    </row>
    <row r="71" spans="3:14" x14ac:dyDescent="0.25">
      <c r="F71" s="53"/>
    </row>
    <row r="72" spans="3:14" x14ac:dyDescent="0.25">
      <c r="F72" s="53"/>
    </row>
    <row r="73" spans="3:14" x14ac:dyDescent="0.25">
      <c r="C73" s="50"/>
      <c r="D73" s="50"/>
    </row>
    <row r="78" spans="3:14" x14ac:dyDescent="0.25">
      <c r="C78" s="54"/>
      <c r="D78" s="54"/>
      <c r="E78" s="55"/>
    </row>
    <row r="85" spans="3:5" x14ac:dyDescent="0.25">
      <c r="E85" s="56"/>
    </row>
    <row r="87" spans="3:5" x14ac:dyDescent="0.25">
      <c r="C87" s="57"/>
      <c r="D87" s="57"/>
      <c r="E87" s="58"/>
    </row>
    <row r="88" spans="3:5" x14ac:dyDescent="0.25">
      <c r="C88" s="57"/>
      <c r="D88" s="57"/>
      <c r="E88" s="58"/>
    </row>
  </sheetData>
  <mergeCells count="10">
    <mergeCell ref="D60:H60"/>
    <mergeCell ref="L60:N60"/>
    <mergeCell ref="D61:H61"/>
    <mergeCell ref="L61:N61"/>
    <mergeCell ref="A2:P2"/>
    <mergeCell ref="A3:P3"/>
    <mergeCell ref="A51:C51"/>
    <mergeCell ref="D57:H57"/>
    <mergeCell ref="L57:N57"/>
    <mergeCell ref="D59:G59"/>
  </mergeCells>
  <printOptions horizontalCentered="1"/>
  <pageMargins left="0.51" right="0.51100000000000001" top="0.17" bottom="0.17" header="0.17" footer="0.17"/>
  <pageSetup paperSize="5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33" sqref="H3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2023-10-16T19:24:01Z</dcterms:modified>
</cp:coreProperties>
</file>