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JUNIO\"/>
    </mc:Choice>
  </mc:AlternateContent>
  <xr:revisionPtr revIDLastSave="0" documentId="13_ncr:1_{7A9AC399-661B-4B27-B81F-9941B7BFDE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es" sheetId="2" r:id="rId1"/>
    <sheet name="Sheet1" sheetId="1" r:id="rId2"/>
  </sheets>
  <externalReferences>
    <externalReference r:id="rId3"/>
    <externalReference r:id="rId4"/>
  </externalReferences>
  <definedNames>
    <definedName name="_xlnm.Print_Area" localSheetId="0">Temporales!$A$1:$R$59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9" i="2" l="1"/>
  <c r="N49" i="2"/>
  <c r="M49" i="2"/>
  <c r="L49" i="2"/>
  <c r="J49" i="2"/>
  <c r="G49" i="2"/>
  <c r="R48" i="2"/>
  <c r="Q48" i="2"/>
  <c r="K48" i="2"/>
  <c r="Q47" i="2"/>
  <c r="R47" i="2" s="1"/>
  <c r="K47" i="2"/>
  <c r="O46" i="2"/>
  <c r="K46" i="2"/>
  <c r="I46" i="2"/>
  <c r="H46" i="2"/>
  <c r="Q46" i="2" s="1"/>
  <c r="R46" i="2" s="1"/>
  <c r="Q45" i="2"/>
  <c r="R45" i="2" s="1"/>
  <c r="O45" i="2"/>
  <c r="K45" i="2"/>
  <c r="Q44" i="2"/>
  <c r="R44" i="2" s="1"/>
  <c r="K44" i="2"/>
  <c r="O43" i="2"/>
  <c r="Q43" i="2" s="1"/>
  <c r="R43" i="2" s="1"/>
  <c r="K43" i="2"/>
  <c r="O42" i="2"/>
  <c r="Q42" i="2" s="1"/>
  <c r="R42" i="2" s="1"/>
  <c r="K42" i="2"/>
  <c r="O41" i="2"/>
  <c r="Q41" i="2" s="1"/>
  <c r="R41" i="2" s="1"/>
  <c r="K41" i="2"/>
  <c r="O40" i="2"/>
  <c r="Q40" i="2" s="1"/>
  <c r="R40" i="2" s="1"/>
  <c r="K40" i="2"/>
  <c r="O39" i="2"/>
  <c r="Q39" i="2" s="1"/>
  <c r="R39" i="2" s="1"/>
  <c r="K39" i="2"/>
  <c r="O38" i="2"/>
  <c r="Q38" i="2" s="1"/>
  <c r="R38" i="2" s="1"/>
  <c r="K38" i="2"/>
  <c r="O37" i="2"/>
  <c r="I37" i="2"/>
  <c r="H37" i="2"/>
  <c r="K37" i="2" s="1"/>
  <c r="R36" i="2"/>
  <c r="Q36" i="2"/>
  <c r="O36" i="2"/>
  <c r="K36" i="2"/>
  <c r="H35" i="2"/>
  <c r="Q35" i="2" s="1"/>
  <c r="R35" i="2" s="1"/>
  <c r="R34" i="2"/>
  <c r="Q34" i="2"/>
  <c r="O34" i="2"/>
  <c r="K34" i="2"/>
  <c r="R33" i="2"/>
  <c r="Q33" i="2"/>
  <c r="O33" i="2"/>
  <c r="K33" i="2"/>
  <c r="O32" i="2"/>
  <c r="I32" i="2"/>
  <c r="K32" i="2" s="1"/>
  <c r="H32" i="2"/>
  <c r="Q32" i="2" s="1"/>
  <c r="R32" i="2" s="1"/>
  <c r="O31" i="2"/>
  <c r="I31" i="2"/>
  <c r="H31" i="2"/>
  <c r="K31" i="2" s="1"/>
  <c r="R30" i="2"/>
  <c r="Q30" i="2"/>
  <c r="O30" i="2"/>
  <c r="K30" i="2"/>
  <c r="R29" i="2"/>
  <c r="Q29" i="2"/>
  <c r="K29" i="2"/>
  <c r="Q28" i="2"/>
  <c r="R28" i="2" s="1"/>
  <c r="O28" i="2"/>
  <c r="K28" i="2"/>
  <c r="Q27" i="2"/>
  <c r="R27" i="2" s="1"/>
  <c r="O27" i="2"/>
  <c r="K27" i="2"/>
  <c r="Q26" i="2"/>
  <c r="R26" i="2" s="1"/>
  <c r="O26" i="2"/>
  <c r="K26" i="2"/>
  <c r="Q25" i="2"/>
  <c r="R25" i="2" s="1"/>
  <c r="O25" i="2"/>
  <c r="K25" i="2"/>
  <c r="Q24" i="2"/>
  <c r="R24" i="2" s="1"/>
  <c r="O24" i="2"/>
  <c r="K24" i="2"/>
  <c r="Q23" i="2"/>
  <c r="R23" i="2" s="1"/>
  <c r="I23" i="2"/>
  <c r="H23" i="2"/>
  <c r="K23" i="2" s="1"/>
  <c r="R22" i="2"/>
  <c r="Q22" i="2"/>
  <c r="O22" i="2"/>
  <c r="K22" i="2"/>
  <c r="R21" i="2"/>
  <c r="Q21" i="2"/>
  <c r="K21" i="2"/>
  <c r="Q20" i="2"/>
  <c r="R20" i="2" s="1"/>
  <c r="I20" i="2"/>
  <c r="H20" i="2"/>
  <c r="K20" i="2" s="1"/>
  <c r="O19" i="2"/>
  <c r="I19" i="2"/>
  <c r="K19" i="2" s="1"/>
  <c r="H19" i="2"/>
  <c r="Q19" i="2" s="1"/>
  <c r="R19" i="2" s="1"/>
  <c r="Q18" i="2"/>
  <c r="R18" i="2" s="1"/>
  <c r="K18" i="2"/>
  <c r="I18" i="2"/>
  <c r="H18" i="2"/>
  <c r="Q17" i="2"/>
  <c r="R17" i="2" s="1"/>
  <c r="O17" i="2"/>
  <c r="H17" i="2"/>
  <c r="K17" i="2" s="1"/>
  <c r="R16" i="2"/>
  <c r="Q16" i="2"/>
  <c r="O16" i="2"/>
  <c r="K16" i="2"/>
  <c r="R15" i="2"/>
  <c r="Q15" i="2"/>
  <c r="O15" i="2"/>
  <c r="K15" i="2"/>
  <c r="R14" i="2"/>
  <c r="Q14" i="2"/>
  <c r="O14" i="2"/>
  <c r="K14" i="2"/>
  <c r="R13" i="2"/>
  <c r="Q13" i="2"/>
  <c r="K13" i="2"/>
  <c r="Q12" i="2"/>
  <c r="R12" i="2" s="1"/>
  <c r="K12" i="2"/>
  <c r="Q11" i="2"/>
  <c r="R11" i="2" s="1"/>
  <c r="K11" i="2"/>
  <c r="O10" i="2"/>
  <c r="K10" i="2"/>
  <c r="I10" i="2"/>
  <c r="H10" i="2"/>
  <c r="Q10" i="2" s="1"/>
  <c r="R10" i="2" s="1"/>
  <c r="Q9" i="2"/>
  <c r="R9" i="2" s="1"/>
  <c r="K9" i="2"/>
  <c r="O8" i="2"/>
  <c r="I8" i="2"/>
  <c r="I49" i="2" s="1"/>
  <c r="H8" i="2"/>
  <c r="H49" i="2" s="1"/>
  <c r="O7" i="2"/>
  <c r="Q7" i="2" s="1"/>
  <c r="R7" i="2" s="1"/>
  <c r="K7" i="2"/>
  <c r="O6" i="2"/>
  <c r="Q6" i="2" s="1"/>
  <c r="K6" i="2"/>
  <c r="R6" i="2" l="1"/>
  <c r="Q8" i="2"/>
  <c r="R8" i="2" s="1"/>
  <c r="K35" i="2"/>
  <c r="O49" i="2"/>
  <c r="Q31" i="2"/>
  <c r="R31" i="2" s="1"/>
  <c r="Q37" i="2"/>
  <c r="R37" i="2" s="1"/>
  <c r="K8" i="2"/>
  <c r="K49" i="2" s="1"/>
  <c r="R49" i="2" l="1"/>
  <c r="Q49" i="2"/>
</calcChain>
</file>

<file path=xl/sharedStrings.xml><?xml version="1.0" encoding="utf-8"?>
<sst xmlns="http://schemas.openxmlformats.org/spreadsheetml/2006/main" count="172" uniqueCount="100">
  <si>
    <t>Unidad de Análisis Financiero</t>
  </si>
  <si>
    <t>Nómina Empleados Temporales Junio 2023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</si>
  <si>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</si>
  <si>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</si>
  <si>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</si>
  <si>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</si>
  <si>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</si>
  <si>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</si>
  <si>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</si>
  <si>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</si>
  <si>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</si>
  <si>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</si>
  <si>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</si>
  <si>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</si>
  <si>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</si>
  <si>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</si>
  <si>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</si>
  <si>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 Gastos Educativos/Crédito Fiscal </t>
  </si>
  <si>
    <t>Total Descuentos</t>
  </si>
  <si>
    <t>Salario a Pagar</t>
  </si>
  <si>
    <t xml:space="preserve"> Departamento de Coordinación del Despacho</t>
  </si>
  <si>
    <t>Enc. Dpto. Coordinación del Despacho</t>
  </si>
  <si>
    <t>F</t>
  </si>
  <si>
    <t>Dirección Jurídica</t>
  </si>
  <si>
    <t xml:space="preserve">Directora Jurídica </t>
  </si>
  <si>
    <t>Coordinador Jurídico</t>
  </si>
  <si>
    <t>Analista Legal</t>
  </si>
  <si>
    <t>M</t>
  </si>
  <si>
    <t xml:space="preserve">Dirección Planificación y Desarrollo </t>
  </si>
  <si>
    <t>Director de Planificación y Desarrollo</t>
  </si>
  <si>
    <t xml:space="preserve">Dirección de Planificación y Desarrollo </t>
  </si>
  <si>
    <t>Analista de Planificación y Desarrollo</t>
  </si>
  <si>
    <t>Analista de Calidad en la Gestión</t>
  </si>
  <si>
    <t xml:space="preserve">Departamento de Comunicaciones </t>
  </si>
  <si>
    <t>Encargada Dpto. de Comunicaciones</t>
  </si>
  <si>
    <t>Departamento de Comunicaciones</t>
  </si>
  <si>
    <t>Diseñador Gráfico</t>
  </si>
  <si>
    <t>13/02/2023</t>
  </si>
  <si>
    <t>13/08/2023</t>
  </si>
  <si>
    <t xml:space="preserve">Dirección  de Recursos Humanos </t>
  </si>
  <si>
    <t>Enc. División de Relaciones Labores y Sociales</t>
  </si>
  <si>
    <t xml:space="preserve">Dirección de Recursos Humanos </t>
  </si>
  <si>
    <t>Analista de Recursos Humanos</t>
  </si>
  <si>
    <t>Dirección Administrativa y Financiera</t>
  </si>
  <si>
    <t>Director Administrativo y Financiero</t>
  </si>
  <si>
    <t xml:space="preserve">Dirección Administrativa y Financiera </t>
  </si>
  <si>
    <t>Analista de Presupuesto</t>
  </si>
  <si>
    <t xml:space="preserve">División de Servicios Generales </t>
  </si>
  <si>
    <t>Enc. División de Servicios Generales</t>
  </si>
  <si>
    <t>División de Correspondencia</t>
  </si>
  <si>
    <t>Encargada División Correspondencia</t>
  </si>
  <si>
    <t>Dirección de Tecnología de la Inf. y Comunicación</t>
  </si>
  <si>
    <t>Técnico Archivista</t>
  </si>
  <si>
    <t>División de Compras y Contrataciones</t>
  </si>
  <si>
    <t>Encargado de la División de Compras y Contrataciones</t>
  </si>
  <si>
    <t>Analista de Compras y Contrataciones</t>
  </si>
  <si>
    <t xml:space="preserve">División Compras y Contrataciones </t>
  </si>
  <si>
    <t>Director de Tecnología de la Información y Comunicación</t>
  </si>
  <si>
    <t>19/12/2022</t>
  </si>
  <si>
    <t>19/06/2023</t>
  </si>
  <si>
    <t>Administrador de Seguridad de Tecnológica</t>
  </si>
  <si>
    <t>14/03/2022</t>
  </si>
  <si>
    <t>14/09/2022</t>
  </si>
  <si>
    <t>Web Master</t>
  </si>
  <si>
    <t>Soporte Técnico Informático</t>
  </si>
  <si>
    <t>Soporte de Ayuda</t>
  </si>
  <si>
    <t>Soporte Mesa de Ayuda</t>
  </si>
  <si>
    <t>División de Seguridad y Monitoreo TIC</t>
  </si>
  <si>
    <t>Enc. de la División de Seguridad y Monitoreo TIC</t>
  </si>
  <si>
    <t>Administrador de Seguridad</t>
  </si>
  <si>
    <t>Dirección de Análisis</t>
  </si>
  <si>
    <t xml:space="preserve">Director de Análisis </t>
  </si>
  <si>
    <t>Dpto. de Analisis Operativo</t>
  </si>
  <si>
    <t>Encargado Dpto. de Analisis Operativo</t>
  </si>
  <si>
    <t>Departamento de Análisis operativo</t>
  </si>
  <si>
    <t>Coordinadora de Análisis Operativo</t>
  </si>
  <si>
    <t>Analista Operativo I</t>
  </si>
  <si>
    <t>Técnico de Análisis Operativo</t>
  </si>
  <si>
    <t>Dpto. de análisis Estratégico</t>
  </si>
  <si>
    <t>Especialista de Análisis Estrátegico</t>
  </si>
  <si>
    <t>20/03/2023</t>
  </si>
  <si>
    <t>20/09/2023</t>
  </si>
  <si>
    <t>Analista Estratégico I</t>
  </si>
  <si>
    <t>16/09/2022</t>
  </si>
  <si>
    <t>16/03/2023</t>
  </si>
  <si>
    <t>Dirección de Asuntos Estratégicos</t>
  </si>
  <si>
    <t>Director de Asuntos Estratégicos</t>
  </si>
  <si>
    <t>Coordinador Técnico</t>
  </si>
  <si>
    <t>14/11/2022</t>
  </si>
  <si>
    <t>14/05/2023</t>
  </si>
  <si>
    <t>Analista</t>
  </si>
  <si>
    <t>Departamento de Asuntos Nacionales</t>
  </si>
  <si>
    <t>Encargada Dpto. de Asuntos Internacionales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</si>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</sst>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b/>
      <sz val="11"/>
      <color theme="0"/>
      <name val="Open Sans"/>
    </font>
    <font>
      <sz val="11"/>
      <color theme="1"/>
      <name val="Open Sans"/>
    </font>
    <font>
      <sz val="11"/>
      <color rgb="FF000000"/>
      <name val="Open Sans"/>
    </font>
    <font>
      <b/>
      <sz val="11"/>
      <name val="Open Sans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1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14" fontId="6" fillId="0" borderId="3" xfId="0" applyNumberFormat="1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3" fontId="5" fillId="0" borderId="3" xfId="1" applyFont="1" applyFill="1" applyBorder="1" applyAlignment="1">
      <alignment horizontal="right" vertical="center"/>
    </xf>
    <xf numFmtId="4" fontId="5" fillId="0" borderId="3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43" fontId="7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577848</xdr:colOff>
      <xdr:row>0</xdr:row>
      <xdr:rowOff>84666</xdr:rowOff>
    </xdr:from>
    <xdr:ext cx="2406651" cy="793751"/>
    <xdr:pic>
      <xdr:nvPicPr>
        <xdr:cNvPr id="2" name="Imagen 1">
          <a:extLst>
            <a:ext uri="{FF2B5EF4-FFF2-40B4-BE49-F238E27FC236}">
              <a16:creationId xmlns:a16="http://schemas.microsoft.com/office/drawing/2014/main" id="{15F5AF82-3FB1-49B0-836D-1B35A741D6B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348" y="84666"/>
          <a:ext cx="2406651" cy="79375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Documentos%20RRHH/RR.HH%202020/Nomina/Nomina%20OAI/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41BA4-968C-401F-909C-70F9823A3BEE}">
  <dimension ref="A1:R59"/>
  <sheetViews>
    <sheetView tabSelected="1" zoomScale="90" zoomScaleNormal="90" zoomScaleSheetLayoutView="90" workbookViewId="0">
      <pane ySplit="5" topLeftCell="A47" activePane="bottomLeft" state="frozen"/>
      <selection pane="bottomLeft" activeCell="J1" sqref="J1"/>
    </sheetView>
  </sheetViews>
  <sheetFormatPr baseColWidth="10" defaultColWidth="11.42578125" defaultRowHeight="15.75" x14ac:dyDescent="0.25"/>
  <cols>
    <col min="1" max="1" width="8.5703125" style="1" customWidth="1"/>
    <col min="2" max="2" width="51" style="1" bestFit="1" customWidth="1"/>
    <col min="3" max="3" width="58.85546875" style="1" bestFit="1" customWidth="1"/>
    <col min="4" max="4" width="13.28515625" style="2" bestFit="1" customWidth="1"/>
    <col min="5" max="5" width="12" style="2" bestFit="1" customWidth="1"/>
    <col min="6" max="6" width="6.140625" style="1" bestFit="1" customWidth="1"/>
    <col min="7" max="12" width="15.7109375" style="1" customWidth="1"/>
    <col min="13" max="13" width="20" style="1" customWidth="1"/>
    <col min="14" max="15" width="15.7109375" style="1" customWidth="1"/>
    <col min="16" max="16" width="22" style="1" customWidth="1"/>
    <col min="17" max="18" width="15.7109375" style="1" customWidth="1"/>
  </cols>
  <sheetData>
    <row r="1" spans="1:18" ht="21" customHeight="1" x14ac:dyDescent="0.25"/>
    <row r="2" spans="1:18" ht="18" customHeight="1" x14ac:dyDescent="0.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 customHeight="1" x14ac:dyDescent="0.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1" customHeight="1" x14ac:dyDescent="0.4">
      <c r="A4" s="4"/>
      <c r="B4" s="4"/>
      <c r="C4" s="4"/>
      <c r="D4" s="5"/>
      <c r="E4" s="5"/>
      <c r="F4" s="4"/>
      <c r="G4" s="6"/>
      <c r="H4" s="4"/>
      <c r="I4" s="4"/>
      <c r="J4" s="4"/>
      <c r="K4" s="4"/>
      <c r="L4" s="6"/>
      <c r="M4" s="6"/>
      <c r="N4" s="7"/>
      <c r="O4" s="7"/>
      <c r="P4" s="7"/>
      <c r="Q4" s="6"/>
      <c r="R4" s="6"/>
    </row>
    <row r="5" spans="1:18" s="9" customFormat="1" ht="56.25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</row>
    <row r="6" spans="1:18" ht="21" customHeight="1" x14ac:dyDescent="0.4">
      <c r="A6" s="10">
        <v>1</v>
      </c>
      <c r="B6" s="11" t="s">
        <v>20</v>
      </c>
      <c r="C6" s="11" t="s">
        <v>21</v>
      </c>
      <c r="D6" s="12">
        <v>44572</v>
      </c>
      <c r="E6" s="12">
        <v>44931</v>
      </c>
      <c r="F6" s="13" t="s">
        <v>22</v>
      </c>
      <c r="G6" s="14">
        <v>135000</v>
      </c>
      <c r="H6" s="15">
        <v>3874.5</v>
      </c>
      <c r="I6" s="15">
        <v>4104</v>
      </c>
      <c r="J6" s="14"/>
      <c r="K6" s="14">
        <f>+G6-(H6+I6+J6)</f>
        <v>127021.5</v>
      </c>
      <c r="L6" s="14">
        <v>20338.240000000002</v>
      </c>
      <c r="M6" s="16"/>
      <c r="N6" s="16">
        <v>25</v>
      </c>
      <c r="O6" s="16">
        <f>+M6+N6</f>
        <v>25</v>
      </c>
      <c r="P6" s="16"/>
      <c r="Q6" s="14">
        <f>+H6+I6+L6+O6</f>
        <v>28341.74</v>
      </c>
      <c r="R6" s="14">
        <f>+G6-Q6</f>
        <v>106658.26</v>
      </c>
    </row>
    <row r="7" spans="1:18" ht="21" customHeight="1" x14ac:dyDescent="0.4">
      <c r="A7" s="10">
        <v>2</v>
      </c>
      <c r="B7" s="11" t="s">
        <v>23</v>
      </c>
      <c r="C7" s="11" t="s">
        <v>24</v>
      </c>
      <c r="D7" s="12">
        <v>44572</v>
      </c>
      <c r="E7" s="12">
        <v>44931</v>
      </c>
      <c r="F7" s="13" t="s">
        <v>22</v>
      </c>
      <c r="G7" s="14">
        <v>150000</v>
      </c>
      <c r="H7" s="15">
        <v>4305</v>
      </c>
      <c r="I7" s="15">
        <v>4560</v>
      </c>
      <c r="J7" s="14"/>
      <c r="K7" s="14">
        <f>+G7-(H7+I7+J7)</f>
        <v>141135</v>
      </c>
      <c r="L7" s="14">
        <v>23866.62</v>
      </c>
      <c r="M7" s="16"/>
      <c r="N7" s="16">
        <v>25</v>
      </c>
      <c r="O7" s="16">
        <f>+M7+N7</f>
        <v>25</v>
      </c>
      <c r="P7" s="16"/>
      <c r="Q7" s="14">
        <f>+H7+I7+L7+O7</f>
        <v>32756.62</v>
      </c>
      <c r="R7" s="14">
        <f>+G7-Q7</f>
        <v>117243.38</v>
      </c>
    </row>
    <row r="8" spans="1:18" ht="21" customHeight="1" x14ac:dyDescent="0.4">
      <c r="A8" s="10">
        <v>3</v>
      </c>
      <c r="B8" s="11" t="s">
        <v>23</v>
      </c>
      <c r="C8" s="11" t="s">
        <v>25</v>
      </c>
      <c r="D8" s="12">
        <v>44573</v>
      </c>
      <c r="E8" s="12">
        <v>44932</v>
      </c>
      <c r="F8" s="13" t="s">
        <v>22</v>
      </c>
      <c r="G8" s="14">
        <v>100000</v>
      </c>
      <c r="H8" s="15">
        <f>IF(G8&gt;=[1]Datos!$D$14,([1]Datos!$D$14*[1]Datos!$C$14),IF(G8&lt;=[1]Datos!$D$14,(G8*[1]Datos!$C$14)))</f>
        <v>2870</v>
      </c>
      <c r="I8" s="15">
        <f>IF(G8&gt;=[1]Datos!$D$15,([1]Datos!$D$15*[1]Datos!$C$15),IF(G8&lt;=[1]Datos!$D$15,(G8*[1]Datos!$C$15)))</f>
        <v>3040</v>
      </c>
      <c r="J8" s="14"/>
      <c r="K8" s="14">
        <f t="shared" ref="K8:K13" si="0">+G8-(H8+I8+J8)</f>
        <v>94090</v>
      </c>
      <c r="L8" s="14">
        <v>12105.37</v>
      </c>
      <c r="M8" s="16">
        <v>5945.57</v>
      </c>
      <c r="N8" s="16">
        <v>25</v>
      </c>
      <c r="O8" s="16">
        <f>+M8+N8</f>
        <v>5970.57</v>
      </c>
      <c r="P8" s="14"/>
      <c r="Q8" s="14">
        <f>+H8+I8+L8+O8</f>
        <v>23985.940000000002</v>
      </c>
      <c r="R8" s="14">
        <f t="shared" ref="R8:R9" si="1">+G8-Q8</f>
        <v>76014.06</v>
      </c>
    </row>
    <row r="9" spans="1:18" ht="21" customHeight="1" x14ac:dyDescent="0.4">
      <c r="A9" s="10">
        <v>4</v>
      </c>
      <c r="B9" s="11" t="s">
        <v>23</v>
      </c>
      <c r="C9" s="11" t="s">
        <v>26</v>
      </c>
      <c r="D9" s="12">
        <v>44573</v>
      </c>
      <c r="E9" s="12">
        <v>44932</v>
      </c>
      <c r="F9" s="13" t="s">
        <v>27</v>
      </c>
      <c r="G9" s="14">
        <v>71000</v>
      </c>
      <c r="H9" s="15">
        <v>2037.7</v>
      </c>
      <c r="I9" s="15">
        <v>2158.4</v>
      </c>
      <c r="J9" s="14"/>
      <c r="K9" s="14">
        <f t="shared" si="0"/>
        <v>66803.899999999994</v>
      </c>
      <c r="L9" s="14">
        <v>5556.66</v>
      </c>
      <c r="M9" s="16"/>
      <c r="N9" s="16">
        <v>25</v>
      </c>
      <c r="O9" s="16">
        <v>25</v>
      </c>
      <c r="P9" s="16"/>
      <c r="Q9" s="14">
        <f t="shared" ref="Q9:Q17" si="2">+H9+I9+L9+O9</f>
        <v>9777.76</v>
      </c>
      <c r="R9" s="14">
        <f t="shared" si="1"/>
        <v>61222.239999999998</v>
      </c>
    </row>
    <row r="10" spans="1:18" ht="21" customHeight="1" x14ac:dyDescent="0.4">
      <c r="A10" s="10">
        <v>5</v>
      </c>
      <c r="B10" s="11" t="s">
        <v>28</v>
      </c>
      <c r="C10" s="11" t="s">
        <v>29</v>
      </c>
      <c r="D10" s="12">
        <v>44563</v>
      </c>
      <c r="E10" s="12">
        <v>44569</v>
      </c>
      <c r="F10" s="13" t="s">
        <v>22</v>
      </c>
      <c r="G10" s="14">
        <v>150000</v>
      </c>
      <c r="H10" s="15">
        <f>IF(G10&gt;=[2]Datos!$D$14,([2]Datos!$D$14*[2]Datos!$C$14),IF(G10&lt;=[2]Datos!$D$14,(G10*[2]Datos!$C$14)))</f>
        <v>4305</v>
      </c>
      <c r="I10" s="15">
        <f>IF(G10&gt;=[2]Datos!$D$15,([2]Datos!$D$15*[2]Datos!$C$15),IF(G10&lt;=[2]Datos!$D$15,(G10*[2]Datos!$C$15)))</f>
        <v>4560</v>
      </c>
      <c r="J10" s="14"/>
      <c r="K10" s="14">
        <f t="shared" si="0"/>
        <v>141135</v>
      </c>
      <c r="L10" s="14">
        <v>23866.62</v>
      </c>
      <c r="M10" s="16"/>
      <c r="N10" s="16">
        <v>25</v>
      </c>
      <c r="O10" s="16">
        <f t="shared" ref="O10" si="3">+J10+M10+N10</f>
        <v>25</v>
      </c>
      <c r="P10" s="16"/>
      <c r="Q10" s="14">
        <f t="shared" si="2"/>
        <v>32756.62</v>
      </c>
      <c r="R10" s="14">
        <f>+G10-Q10</f>
        <v>117243.38</v>
      </c>
    </row>
    <row r="11" spans="1:18" ht="21" customHeight="1" x14ac:dyDescent="0.4">
      <c r="A11" s="10">
        <v>6</v>
      </c>
      <c r="B11" s="11" t="s">
        <v>30</v>
      </c>
      <c r="C11" s="11" t="s">
        <v>31</v>
      </c>
      <c r="D11" s="12">
        <v>44567</v>
      </c>
      <c r="E11" s="12">
        <v>44573</v>
      </c>
      <c r="F11" s="13" t="s">
        <v>22</v>
      </c>
      <c r="G11" s="14">
        <v>71000</v>
      </c>
      <c r="H11" s="15">
        <v>2037.7</v>
      </c>
      <c r="I11" s="15">
        <v>2158.4</v>
      </c>
      <c r="J11" s="14"/>
      <c r="K11" s="14">
        <f t="shared" si="0"/>
        <v>66803.899999999994</v>
      </c>
      <c r="L11" s="14">
        <v>5556.66</v>
      </c>
      <c r="M11" s="16"/>
      <c r="N11" s="16">
        <v>25</v>
      </c>
      <c r="O11" s="16">
        <v>25</v>
      </c>
      <c r="P11" s="16"/>
      <c r="Q11" s="14">
        <f t="shared" si="2"/>
        <v>9777.76</v>
      </c>
      <c r="R11" s="14">
        <f>+G11-Q11</f>
        <v>61222.239999999998</v>
      </c>
    </row>
    <row r="12" spans="1:18" ht="21" customHeight="1" x14ac:dyDescent="0.4">
      <c r="A12" s="10">
        <v>7</v>
      </c>
      <c r="B12" s="11" t="s">
        <v>30</v>
      </c>
      <c r="C12" s="11" t="s">
        <v>32</v>
      </c>
      <c r="D12" s="17">
        <v>44932</v>
      </c>
      <c r="E12" s="18">
        <v>44938</v>
      </c>
      <c r="F12" s="19" t="s">
        <v>22</v>
      </c>
      <c r="G12" s="19">
        <v>71000</v>
      </c>
      <c r="H12" s="15">
        <v>2037.7</v>
      </c>
      <c r="I12" s="15">
        <v>2158.4</v>
      </c>
      <c r="J12" s="16"/>
      <c r="K12" s="14">
        <f t="shared" si="0"/>
        <v>66803.899999999994</v>
      </c>
      <c r="L12" s="14">
        <v>5556.66</v>
      </c>
      <c r="M12" s="16"/>
      <c r="N12" s="16">
        <v>25</v>
      </c>
      <c r="O12" s="16">
        <v>25</v>
      </c>
      <c r="P12" s="16"/>
      <c r="Q12" s="14">
        <f t="shared" si="2"/>
        <v>9777.76</v>
      </c>
      <c r="R12" s="15">
        <f>+G12-Q12</f>
        <v>61222.239999999998</v>
      </c>
    </row>
    <row r="13" spans="1:18" ht="21" customHeight="1" x14ac:dyDescent="0.4">
      <c r="A13" s="10">
        <v>8</v>
      </c>
      <c r="B13" s="11" t="s">
        <v>33</v>
      </c>
      <c r="C13" s="11" t="s">
        <v>34</v>
      </c>
      <c r="D13" s="12">
        <v>45140</v>
      </c>
      <c r="E13" s="12">
        <v>45146</v>
      </c>
      <c r="F13" s="13" t="s">
        <v>22</v>
      </c>
      <c r="G13" s="14">
        <v>145000</v>
      </c>
      <c r="H13" s="15">
        <v>4161.5</v>
      </c>
      <c r="I13" s="15">
        <v>4408</v>
      </c>
      <c r="J13" s="14"/>
      <c r="K13" s="14">
        <f t="shared" si="0"/>
        <v>136430.5</v>
      </c>
      <c r="L13" s="14">
        <v>22690.49</v>
      </c>
      <c r="M13" s="16"/>
      <c r="N13" s="16">
        <v>25</v>
      </c>
      <c r="O13" s="16">
        <v>25</v>
      </c>
      <c r="P13" s="16"/>
      <c r="Q13" s="14">
        <f t="shared" si="2"/>
        <v>31284.99</v>
      </c>
      <c r="R13" s="14">
        <f t="shared" ref="R13" si="4">+G13-Q13</f>
        <v>113715.01</v>
      </c>
    </row>
    <row r="14" spans="1:18" ht="21" customHeight="1" x14ac:dyDescent="0.4">
      <c r="A14" s="10">
        <v>9</v>
      </c>
      <c r="B14" s="11" t="s">
        <v>35</v>
      </c>
      <c r="C14" s="11" t="s">
        <v>36</v>
      </c>
      <c r="D14" s="12" t="s">
        <v>37</v>
      </c>
      <c r="E14" s="12" t="s">
        <v>38</v>
      </c>
      <c r="F14" s="13" t="s">
        <v>22</v>
      </c>
      <c r="G14" s="14">
        <v>45000</v>
      </c>
      <c r="H14" s="15">
        <v>1291.5</v>
      </c>
      <c r="I14" s="15">
        <v>1368</v>
      </c>
      <c r="J14" s="14"/>
      <c r="K14" s="14">
        <f>+G14-(H14+I14+J14)</f>
        <v>42340.5</v>
      </c>
      <c r="L14" s="14">
        <v>1148.33</v>
      </c>
      <c r="M14" s="16"/>
      <c r="N14" s="16">
        <v>25</v>
      </c>
      <c r="O14" s="16">
        <f>+M14+N14</f>
        <v>25</v>
      </c>
      <c r="P14" s="16"/>
      <c r="Q14" s="14">
        <f t="shared" si="2"/>
        <v>3832.83</v>
      </c>
      <c r="R14" s="14">
        <f>+G14-Q14</f>
        <v>41167.17</v>
      </c>
    </row>
    <row r="15" spans="1:18" ht="21" customHeight="1" x14ac:dyDescent="0.4">
      <c r="A15" s="10">
        <v>10</v>
      </c>
      <c r="B15" s="11" t="s">
        <v>39</v>
      </c>
      <c r="C15" s="11" t="s">
        <v>40</v>
      </c>
      <c r="D15" s="18">
        <v>44932</v>
      </c>
      <c r="E15" s="18">
        <v>44938</v>
      </c>
      <c r="F15" s="19" t="s">
        <v>27</v>
      </c>
      <c r="G15" s="14">
        <v>135000</v>
      </c>
      <c r="H15" s="15">
        <v>3874.5</v>
      </c>
      <c r="I15" s="15">
        <v>4104</v>
      </c>
      <c r="J15" s="14"/>
      <c r="K15" s="14">
        <f>+G15-(H15+I15+J15)</f>
        <v>127021.5</v>
      </c>
      <c r="L15" s="14">
        <v>20338.240000000002</v>
      </c>
      <c r="M15" s="16"/>
      <c r="N15" s="16">
        <v>25</v>
      </c>
      <c r="O15" s="16">
        <f>+M15+N15</f>
        <v>25</v>
      </c>
      <c r="P15" s="16"/>
      <c r="Q15" s="14">
        <f>+H15+I15+L15+O15</f>
        <v>28341.74</v>
      </c>
      <c r="R15" s="14">
        <f>+G15-Q15</f>
        <v>106658.26</v>
      </c>
    </row>
    <row r="16" spans="1:18" ht="21" customHeight="1" x14ac:dyDescent="0.4">
      <c r="A16" s="10">
        <v>11</v>
      </c>
      <c r="B16" s="11" t="s">
        <v>41</v>
      </c>
      <c r="C16" s="11" t="s">
        <v>42</v>
      </c>
      <c r="D16" s="12">
        <v>44928</v>
      </c>
      <c r="E16" s="12">
        <v>44934</v>
      </c>
      <c r="F16" s="13" t="s">
        <v>22</v>
      </c>
      <c r="G16" s="14">
        <v>71000</v>
      </c>
      <c r="H16" s="15">
        <v>2037.7</v>
      </c>
      <c r="I16" s="15">
        <v>2158.4</v>
      </c>
      <c r="J16" s="14"/>
      <c r="K16" s="14">
        <f>+G16-(H16+I16+J16)</f>
        <v>66803.899999999994</v>
      </c>
      <c r="L16" s="14">
        <v>5556.66</v>
      </c>
      <c r="M16" s="16"/>
      <c r="N16" s="16">
        <v>25</v>
      </c>
      <c r="O16" s="16">
        <f>+N16</f>
        <v>25</v>
      </c>
      <c r="P16" s="16"/>
      <c r="Q16" s="14">
        <f t="shared" si="2"/>
        <v>9777.76</v>
      </c>
      <c r="R16" s="14">
        <f>+G16-Q16</f>
        <v>61222.239999999998</v>
      </c>
    </row>
    <row r="17" spans="1:18" ht="21" customHeight="1" x14ac:dyDescent="0.4">
      <c r="A17" s="10">
        <v>12</v>
      </c>
      <c r="B17" s="11" t="s">
        <v>43</v>
      </c>
      <c r="C17" s="11" t="s">
        <v>44</v>
      </c>
      <c r="D17" s="12">
        <v>44875</v>
      </c>
      <c r="E17" s="12">
        <v>44869</v>
      </c>
      <c r="F17" s="13" t="s">
        <v>27</v>
      </c>
      <c r="G17" s="14">
        <v>160000</v>
      </c>
      <c r="H17" s="15">
        <f>IF(G17&gt;=[1]Datos!$D$14,([1]Datos!$D$14*[1]Datos!$C$14),IF(G17&lt;=[1]Datos!$D$14,(G17*[1]Datos!$C$14)))</f>
        <v>4592</v>
      </c>
      <c r="I17" s="15">
        <v>4864</v>
      </c>
      <c r="J17" s="14"/>
      <c r="K17" s="14">
        <f t="shared" ref="K17:K23" si="5">+G17-(H17+I17+J17)</f>
        <v>150544</v>
      </c>
      <c r="L17" s="14">
        <v>26218.87</v>
      </c>
      <c r="M17" s="16"/>
      <c r="N17" s="16">
        <v>25</v>
      </c>
      <c r="O17" s="16">
        <f>+N17</f>
        <v>25</v>
      </c>
      <c r="P17" s="16"/>
      <c r="Q17" s="14">
        <f t="shared" si="2"/>
        <v>35699.869999999995</v>
      </c>
      <c r="R17" s="14">
        <f t="shared" ref="R17:R32" si="6">+G17-Q17</f>
        <v>124300.13</v>
      </c>
    </row>
    <row r="18" spans="1:18" ht="21" customHeight="1" x14ac:dyDescent="0.4">
      <c r="A18" s="10">
        <v>13</v>
      </c>
      <c r="B18" s="11" t="s">
        <v>45</v>
      </c>
      <c r="C18" s="11" t="s">
        <v>46</v>
      </c>
      <c r="D18" s="12">
        <v>44625</v>
      </c>
      <c r="E18" s="12">
        <v>44631</v>
      </c>
      <c r="F18" s="13" t="s">
        <v>22</v>
      </c>
      <c r="G18" s="14">
        <v>71000</v>
      </c>
      <c r="H18" s="15">
        <f>IF(G18&gt;=[1]Datos!$D$14,([1]Datos!$D$14*[1]Datos!$C$14),IF(G18&lt;=[1]Datos!$D$14,(G18*[1]Datos!$C$14)))</f>
        <v>2037.7</v>
      </c>
      <c r="I18" s="15">
        <f>IF(G18&gt;=[1]Datos!$D$15,([1]Datos!$D$15*[1]Datos!$C$15),IF(G18&lt;=[1]Datos!$D$15,(G18*[1]Datos!$C$15)))</f>
        <v>2158.4</v>
      </c>
      <c r="J18" s="14"/>
      <c r="K18" s="14">
        <f t="shared" si="5"/>
        <v>66803.899999999994</v>
      </c>
      <c r="L18" s="14">
        <v>5556.66</v>
      </c>
      <c r="M18" s="16"/>
      <c r="N18" s="16">
        <v>25</v>
      </c>
      <c r="O18" s="16">
        <v>25</v>
      </c>
      <c r="P18" s="16"/>
      <c r="Q18" s="14">
        <f>+H18+I18+L18+O18</f>
        <v>9777.76</v>
      </c>
      <c r="R18" s="14">
        <f t="shared" si="6"/>
        <v>61222.239999999998</v>
      </c>
    </row>
    <row r="19" spans="1:18" ht="21" customHeight="1" x14ac:dyDescent="0.4">
      <c r="A19" s="10">
        <v>14</v>
      </c>
      <c r="B19" s="11" t="s">
        <v>47</v>
      </c>
      <c r="C19" s="11" t="s">
        <v>48</v>
      </c>
      <c r="D19" s="12">
        <v>44572</v>
      </c>
      <c r="E19" s="12">
        <v>44566</v>
      </c>
      <c r="F19" s="13" t="s">
        <v>27</v>
      </c>
      <c r="G19" s="14">
        <v>115000</v>
      </c>
      <c r="H19" s="15">
        <f>IF(G19&gt;=[1]Datos!$D$14,([1]Datos!$D$14*[1]Datos!$C$14),IF(G19&lt;=[1]Datos!$D$14,(G19*[1]Datos!$C$14)))</f>
        <v>3300.5</v>
      </c>
      <c r="I19" s="15">
        <f>IF(G19&gt;=[1]Datos!$D$15,([1]Datos!$D$15*[1]Datos!$C$15),IF(G19&lt;=[1]Datos!$D$15,(G19*[1]Datos!$C$15)))</f>
        <v>3496</v>
      </c>
      <c r="J19" s="14"/>
      <c r="K19" s="14">
        <f t="shared" si="5"/>
        <v>108203.5</v>
      </c>
      <c r="L19" s="14">
        <v>15633.74</v>
      </c>
      <c r="M19" s="16"/>
      <c r="N19" s="16">
        <v>25</v>
      </c>
      <c r="O19" s="16">
        <f t="shared" ref="O19" si="7">+J19+M19+N19</f>
        <v>25</v>
      </c>
      <c r="P19" s="16"/>
      <c r="Q19" s="14">
        <f t="shared" ref="Q19" si="8">+H19+I19+L19+O19</f>
        <v>22455.239999999998</v>
      </c>
      <c r="R19" s="14">
        <f t="shared" si="6"/>
        <v>92544.760000000009</v>
      </c>
    </row>
    <row r="20" spans="1:18" ht="21" customHeight="1" x14ac:dyDescent="0.4">
      <c r="A20" s="10">
        <v>15</v>
      </c>
      <c r="B20" s="11" t="s">
        <v>49</v>
      </c>
      <c r="C20" s="11" t="s">
        <v>50</v>
      </c>
      <c r="D20" s="12">
        <v>44930</v>
      </c>
      <c r="E20" s="12">
        <v>44936</v>
      </c>
      <c r="F20" s="13" t="s">
        <v>22</v>
      </c>
      <c r="G20" s="14">
        <v>90000</v>
      </c>
      <c r="H20" s="15">
        <f>IF(G20&gt;=[1]Datos!$D$14,([1]Datos!$D$14*[1]Datos!$C$14),IF(G20&lt;=[1]Datos!$D$14,(G20*[1]Datos!$C$14)))</f>
        <v>2583</v>
      </c>
      <c r="I20" s="15">
        <f>IF(G20&gt;=[1]Datos!$D$15,([1]Datos!$D$15*[1]Datos!$C$15),IF(G20&lt;=[1]Datos!$D$15,(G20*[1]Datos!$C$15)))</f>
        <v>2736</v>
      </c>
      <c r="J20" s="14"/>
      <c r="K20" s="14">
        <f t="shared" si="5"/>
        <v>84681</v>
      </c>
      <c r="L20" s="14">
        <v>9753.1200000000008</v>
      </c>
      <c r="M20" s="16"/>
      <c r="N20" s="16">
        <v>25</v>
      </c>
      <c r="O20" s="16">
        <v>25</v>
      </c>
      <c r="P20" s="16"/>
      <c r="Q20" s="14">
        <f>+H20+I20+L20+O20</f>
        <v>15097.12</v>
      </c>
      <c r="R20" s="14">
        <f t="shared" si="6"/>
        <v>74902.880000000005</v>
      </c>
    </row>
    <row r="21" spans="1:18" ht="21" customHeight="1" x14ac:dyDescent="0.4">
      <c r="A21" s="10">
        <v>16</v>
      </c>
      <c r="B21" s="11" t="s">
        <v>51</v>
      </c>
      <c r="C21" s="11" t="s">
        <v>52</v>
      </c>
      <c r="D21" s="12">
        <v>44317</v>
      </c>
      <c r="E21" s="12">
        <v>44688</v>
      </c>
      <c r="F21" s="13" t="s">
        <v>22</v>
      </c>
      <c r="G21" s="14">
        <v>55000</v>
      </c>
      <c r="H21" s="15">
        <v>1578.5</v>
      </c>
      <c r="I21" s="15">
        <v>1672</v>
      </c>
      <c r="J21" s="14"/>
      <c r="K21" s="14">
        <f>+G21-(H21+I21+J21)</f>
        <v>51749.5</v>
      </c>
      <c r="L21" s="14">
        <v>0</v>
      </c>
      <c r="M21" s="16"/>
      <c r="N21" s="16">
        <v>25</v>
      </c>
      <c r="O21" s="16">
        <v>25</v>
      </c>
      <c r="P21" s="14">
        <v>2559.6799999999998</v>
      </c>
      <c r="Q21" s="14">
        <f>+H21+I21+L21+O21</f>
        <v>3275.5</v>
      </c>
      <c r="R21" s="14">
        <f t="shared" si="6"/>
        <v>51724.5</v>
      </c>
    </row>
    <row r="22" spans="1:18" ht="21" customHeight="1" x14ac:dyDescent="0.4">
      <c r="A22" s="10">
        <v>17</v>
      </c>
      <c r="B22" s="11" t="s">
        <v>53</v>
      </c>
      <c r="C22" s="11" t="s">
        <v>54</v>
      </c>
      <c r="D22" s="12">
        <v>44572</v>
      </c>
      <c r="E22" s="12">
        <v>44931</v>
      </c>
      <c r="F22" s="13" t="s">
        <v>27</v>
      </c>
      <c r="G22" s="14">
        <v>145000</v>
      </c>
      <c r="H22" s="15">
        <v>4161.5</v>
      </c>
      <c r="I22" s="15">
        <v>4408</v>
      </c>
      <c r="J22" s="14"/>
      <c r="K22" s="14">
        <f t="shared" si="5"/>
        <v>136430.5</v>
      </c>
      <c r="L22" s="14">
        <v>22690.49</v>
      </c>
      <c r="M22" s="16"/>
      <c r="N22" s="16">
        <v>25</v>
      </c>
      <c r="O22" s="16">
        <f>+M22+N22</f>
        <v>25</v>
      </c>
      <c r="P22" s="16"/>
      <c r="Q22" s="14">
        <f t="shared" ref="Q22:Q32" si="9">+H22+I22+L22+O22</f>
        <v>31284.99</v>
      </c>
      <c r="R22" s="14">
        <f t="shared" si="6"/>
        <v>113715.01</v>
      </c>
    </row>
    <row r="23" spans="1:18" ht="21" customHeight="1" x14ac:dyDescent="0.4">
      <c r="A23" s="10">
        <v>18</v>
      </c>
      <c r="B23" s="11" t="s">
        <v>53</v>
      </c>
      <c r="C23" s="11" t="s">
        <v>55</v>
      </c>
      <c r="D23" s="12">
        <v>44570</v>
      </c>
      <c r="E23" s="12">
        <v>44929</v>
      </c>
      <c r="F23" s="13" t="s">
        <v>22</v>
      </c>
      <c r="G23" s="14">
        <v>71000</v>
      </c>
      <c r="H23" s="15">
        <f>IF(G23&gt;=[1]Datos!$D$14,([1]Datos!$D$14*[1]Datos!$C$14),IF(G23&lt;=[1]Datos!$D$14,(G23*[1]Datos!$C$14)))</f>
        <v>2037.7</v>
      </c>
      <c r="I23" s="15">
        <f>IF(G23&gt;=[1]Datos!$D$15,([1]Datos!$D$15*[1]Datos!$C$15),IF(G23&lt;=[1]Datos!$D$15,(G23*[1]Datos!$C$15)))</f>
        <v>2158.4</v>
      </c>
      <c r="J23" s="14"/>
      <c r="K23" s="14">
        <f t="shared" si="5"/>
        <v>66803.899999999994</v>
      </c>
      <c r="L23" s="14">
        <v>5339.75</v>
      </c>
      <c r="M23" s="16"/>
      <c r="N23" s="16">
        <v>25</v>
      </c>
      <c r="O23" s="16">
        <v>25</v>
      </c>
      <c r="P23" s="14">
        <v>216.91</v>
      </c>
      <c r="Q23" s="14">
        <f t="shared" si="9"/>
        <v>9560.85</v>
      </c>
      <c r="R23" s="14">
        <f t="shared" si="6"/>
        <v>61439.15</v>
      </c>
    </row>
    <row r="24" spans="1:18" ht="21" customHeight="1" x14ac:dyDescent="0.4">
      <c r="A24" s="10">
        <v>19</v>
      </c>
      <c r="B24" s="11" t="s">
        <v>56</v>
      </c>
      <c r="C24" s="11" t="s">
        <v>55</v>
      </c>
      <c r="D24" s="12">
        <v>44207</v>
      </c>
      <c r="E24" s="12">
        <v>44566</v>
      </c>
      <c r="F24" s="13" t="s">
        <v>27</v>
      </c>
      <c r="G24" s="14">
        <v>71000</v>
      </c>
      <c r="H24" s="15">
        <v>2037.7</v>
      </c>
      <c r="I24" s="15">
        <v>2158.4</v>
      </c>
      <c r="J24" s="14"/>
      <c r="K24" s="14">
        <f>+G24-(H24+I24+J24)</f>
        <v>66803.899999999994</v>
      </c>
      <c r="L24" s="14">
        <v>5556.66</v>
      </c>
      <c r="M24" s="16"/>
      <c r="N24" s="16">
        <v>25</v>
      </c>
      <c r="O24" s="16">
        <f>+N24</f>
        <v>25</v>
      </c>
      <c r="P24" s="14"/>
      <c r="Q24" s="14">
        <f>+H24+I24+L24+O24</f>
        <v>9777.76</v>
      </c>
      <c r="R24" s="14">
        <f t="shared" si="6"/>
        <v>61222.239999999998</v>
      </c>
    </row>
    <row r="25" spans="1:18" ht="21" customHeight="1" x14ac:dyDescent="0.4">
      <c r="A25" s="10">
        <v>20</v>
      </c>
      <c r="B25" s="11" t="s">
        <v>51</v>
      </c>
      <c r="C25" s="11" t="s">
        <v>57</v>
      </c>
      <c r="D25" s="12" t="s">
        <v>58</v>
      </c>
      <c r="E25" s="12" t="s">
        <v>59</v>
      </c>
      <c r="F25" s="13" t="s">
        <v>27</v>
      </c>
      <c r="G25" s="14">
        <v>150000</v>
      </c>
      <c r="H25" s="15">
        <v>4305</v>
      </c>
      <c r="I25" s="15">
        <v>4560</v>
      </c>
      <c r="J25" s="14"/>
      <c r="K25" s="14">
        <f>+G25-(H25+I25+J25)</f>
        <v>141135</v>
      </c>
      <c r="L25" s="14">
        <v>23866.62</v>
      </c>
      <c r="M25" s="16"/>
      <c r="N25" s="16">
        <v>25</v>
      </c>
      <c r="O25" s="16">
        <f>+M25+N25</f>
        <v>25</v>
      </c>
      <c r="P25" s="16"/>
      <c r="Q25" s="14">
        <f t="shared" si="9"/>
        <v>32756.62</v>
      </c>
      <c r="R25" s="14">
        <f t="shared" si="6"/>
        <v>117243.38</v>
      </c>
    </row>
    <row r="26" spans="1:18" ht="21" customHeight="1" x14ac:dyDescent="0.4">
      <c r="A26" s="10">
        <v>21</v>
      </c>
      <c r="B26" s="11" t="s">
        <v>51</v>
      </c>
      <c r="C26" s="11" t="s">
        <v>60</v>
      </c>
      <c r="D26" s="12" t="s">
        <v>61</v>
      </c>
      <c r="E26" s="12" t="s">
        <v>62</v>
      </c>
      <c r="F26" s="13" t="s">
        <v>27</v>
      </c>
      <c r="G26" s="14">
        <v>86000</v>
      </c>
      <c r="H26" s="15">
        <v>2468.1999999999998</v>
      </c>
      <c r="I26" s="15">
        <v>2614.4</v>
      </c>
      <c r="J26" s="14"/>
      <c r="K26" s="14">
        <f t="shared" ref="K26:K34" si="10">+G26-(H26+I26+J26)</f>
        <v>80917.399999999994</v>
      </c>
      <c r="L26" s="14">
        <v>8812.2199999999993</v>
      </c>
      <c r="M26" s="16"/>
      <c r="N26" s="16">
        <v>25</v>
      </c>
      <c r="O26" s="16">
        <f>+M26+N26</f>
        <v>25</v>
      </c>
      <c r="P26" s="16"/>
      <c r="Q26" s="14">
        <f t="shared" si="9"/>
        <v>13919.82</v>
      </c>
      <c r="R26" s="14">
        <f t="shared" si="6"/>
        <v>72080.179999999993</v>
      </c>
    </row>
    <row r="27" spans="1:18" ht="21" customHeight="1" x14ac:dyDescent="0.4">
      <c r="A27" s="10">
        <v>22</v>
      </c>
      <c r="B27" s="11" t="s">
        <v>51</v>
      </c>
      <c r="C27" s="11" t="s">
        <v>60</v>
      </c>
      <c r="D27" s="12">
        <v>44565</v>
      </c>
      <c r="E27" s="12">
        <v>44571</v>
      </c>
      <c r="F27" s="13" t="s">
        <v>27</v>
      </c>
      <c r="G27" s="14">
        <v>86000</v>
      </c>
      <c r="H27" s="15">
        <v>2468.1999999999998</v>
      </c>
      <c r="I27" s="15">
        <v>2614.4</v>
      </c>
      <c r="J27" s="14"/>
      <c r="K27" s="14">
        <f t="shared" si="10"/>
        <v>80917.399999999994</v>
      </c>
      <c r="L27" s="14">
        <v>8812.2199999999993</v>
      </c>
      <c r="M27" s="16"/>
      <c r="N27" s="16">
        <v>25</v>
      </c>
      <c r="O27" s="16">
        <f>+M27+N27</f>
        <v>25</v>
      </c>
      <c r="P27" s="16"/>
      <c r="Q27" s="14">
        <f t="shared" si="9"/>
        <v>13919.82</v>
      </c>
      <c r="R27" s="14">
        <f t="shared" si="6"/>
        <v>72080.179999999993</v>
      </c>
    </row>
    <row r="28" spans="1:18" ht="21" customHeight="1" x14ac:dyDescent="0.4">
      <c r="A28" s="10">
        <v>23</v>
      </c>
      <c r="B28" s="11" t="s">
        <v>51</v>
      </c>
      <c r="C28" s="11" t="s">
        <v>63</v>
      </c>
      <c r="D28" s="12" t="s">
        <v>61</v>
      </c>
      <c r="E28" s="12" t="s">
        <v>62</v>
      </c>
      <c r="F28" s="13" t="s">
        <v>22</v>
      </c>
      <c r="G28" s="14">
        <v>71000</v>
      </c>
      <c r="H28" s="15">
        <v>2037.7</v>
      </c>
      <c r="I28" s="15">
        <v>2158.4</v>
      </c>
      <c r="J28" s="14"/>
      <c r="K28" s="14">
        <f t="shared" si="10"/>
        <v>66803.899999999994</v>
      </c>
      <c r="L28" s="14">
        <v>5556.66</v>
      </c>
      <c r="M28" s="16"/>
      <c r="N28" s="16">
        <v>25</v>
      </c>
      <c r="O28" s="16">
        <f>+N28</f>
        <v>25</v>
      </c>
      <c r="P28" s="16"/>
      <c r="Q28" s="14">
        <f t="shared" si="9"/>
        <v>9777.76</v>
      </c>
      <c r="R28" s="14">
        <f t="shared" si="6"/>
        <v>61222.239999999998</v>
      </c>
    </row>
    <row r="29" spans="1:18" ht="21" customHeight="1" x14ac:dyDescent="0.4">
      <c r="A29" s="10">
        <v>24</v>
      </c>
      <c r="B29" s="11" t="s">
        <v>51</v>
      </c>
      <c r="C29" s="11" t="s">
        <v>64</v>
      </c>
      <c r="D29" s="12">
        <v>44565</v>
      </c>
      <c r="E29" s="12">
        <v>44571</v>
      </c>
      <c r="F29" s="13" t="s">
        <v>27</v>
      </c>
      <c r="G29" s="14">
        <v>55000</v>
      </c>
      <c r="H29" s="15">
        <v>1578.5</v>
      </c>
      <c r="I29" s="15">
        <v>1672</v>
      </c>
      <c r="J29" s="14"/>
      <c r="K29" s="14">
        <f t="shared" si="10"/>
        <v>51749.5</v>
      </c>
      <c r="L29" s="14">
        <v>2559.6799999999998</v>
      </c>
      <c r="M29" s="16"/>
      <c r="N29" s="16">
        <v>25</v>
      </c>
      <c r="O29" s="16">
        <v>25</v>
      </c>
      <c r="P29" s="16"/>
      <c r="Q29" s="14">
        <f t="shared" si="9"/>
        <v>5835.18</v>
      </c>
      <c r="R29" s="14">
        <f t="shared" si="6"/>
        <v>49164.82</v>
      </c>
    </row>
    <row r="30" spans="1:18" ht="21" customHeight="1" x14ac:dyDescent="0.4">
      <c r="A30" s="10">
        <v>25</v>
      </c>
      <c r="B30" s="11" t="s">
        <v>51</v>
      </c>
      <c r="C30" s="11" t="s">
        <v>65</v>
      </c>
      <c r="D30" s="12">
        <v>44198</v>
      </c>
      <c r="E30" s="12">
        <v>44563</v>
      </c>
      <c r="F30" s="13" t="s">
        <v>27</v>
      </c>
      <c r="G30" s="14">
        <v>55000</v>
      </c>
      <c r="H30" s="15">
        <v>1578.5</v>
      </c>
      <c r="I30" s="15">
        <v>1672</v>
      </c>
      <c r="J30" s="14">
        <v>1577.45</v>
      </c>
      <c r="K30" s="14">
        <f t="shared" si="10"/>
        <v>50172.05</v>
      </c>
      <c r="L30" s="14">
        <v>0</v>
      </c>
      <c r="M30" s="16"/>
      <c r="N30" s="16">
        <v>25</v>
      </c>
      <c r="O30" s="16">
        <f>+N30+J30</f>
        <v>1602.45</v>
      </c>
      <c r="P30" s="14">
        <v>2323.06</v>
      </c>
      <c r="Q30" s="14">
        <f t="shared" si="9"/>
        <v>4852.95</v>
      </c>
      <c r="R30" s="14">
        <f t="shared" si="6"/>
        <v>50147.05</v>
      </c>
    </row>
    <row r="31" spans="1:18" ht="21" customHeight="1" x14ac:dyDescent="0.4">
      <c r="A31" s="10">
        <v>26</v>
      </c>
      <c r="B31" s="11" t="s">
        <v>51</v>
      </c>
      <c r="C31" s="11" t="s">
        <v>65</v>
      </c>
      <c r="D31" s="12">
        <v>44200</v>
      </c>
      <c r="E31" s="12">
        <v>44206</v>
      </c>
      <c r="F31" s="13" t="s">
        <v>27</v>
      </c>
      <c r="G31" s="14">
        <v>55000</v>
      </c>
      <c r="H31" s="15">
        <f>IF(G31&gt;=[1]Datos!$D$14,([1]Datos!$D$14*[1]Datos!$C$14),IF(G31&lt;=[1]Datos!$D$14,(G31*[1]Datos!$C$14)))</f>
        <v>1578.5</v>
      </c>
      <c r="I31" s="15">
        <f>IF(G31&gt;=[1]Datos!$D$15,([1]Datos!$D$15*[1]Datos!$C$15),IF(G31&lt;=[1]Datos!$D$15,(G31*[1]Datos!$C$15)))</f>
        <v>1672</v>
      </c>
      <c r="J31" s="14"/>
      <c r="K31" s="14">
        <f t="shared" si="10"/>
        <v>51749.5</v>
      </c>
      <c r="L31" s="14">
        <v>2559.6799999999998</v>
      </c>
      <c r="M31" s="16"/>
      <c r="N31" s="16">
        <v>25</v>
      </c>
      <c r="O31" s="16">
        <f t="shared" ref="O31:O32" si="11">+J31+M31+N31</f>
        <v>25</v>
      </c>
      <c r="P31" s="16"/>
      <c r="Q31" s="14">
        <f t="shared" si="9"/>
        <v>5835.18</v>
      </c>
      <c r="R31" s="14">
        <f t="shared" si="6"/>
        <v>49164.82</v>
      </c>
    </row>
    <row r="32" spans="1:18" ht="21" customHeight="1" x14ac:dyDescent="0.4">
      <c r="A32" s="10">
        <v>27</v>
      </c>
      <c r="B32" s="11" t="s">
        <v>51</v>
      </c>
      <c r="C32" s="11" t="s">
        <v>66</v>
      </c>
      <c r="D32" s="17">
        <v>44932</v>
      </c>
      <c r="E32" s="17">
        <v>44938</v>
      </c>
      <c r="F32" s="20" t="s">
        <v>27</v>
      </c>
      <c r="G32" s="14">
        <v>55000</v>
      </c>
      <c r="H32" s="15">
        <f>IF(G32&gt;=[1]Datos!$D$14,([1]Datos!$D$14*[1]Datos!$C$14),IF(G32&lt;=[1]Datos!$D$14,(G32*[1]Datos!$C$14)))</f>
        <v>1578.5</v>
      </c>
      <c r="I32" s="15">
        <f>IF(G32&gt;=[1]Datos!$D$15,([1]Datos!$D$15*[1]Datos!$C$15),IF(G32&lt;=[1]Datos!$D$15,(G32*[1]Datos!$C$15)))</f>
        <v>1672</v>
      </c>
      <c r="J32" s="16"/>
      <c r="K32" s="14">
        <f t="shared" si="10"/>
        <v>51749.5</v>
      </c>
      <c r="L32" s="14">
        <v>2559.6799999999998</v>
      </c>
      <c r="M32" s="16"/>
      <c r="N32" s="16">
        <v>25</v>
      </c>
      <c r="O32" s="16">
        <f t="shared" si="11"/>
        <v>25</v>
      </c>
      <c r="P32" s="16"/>
      <c r="Q32" s="14">
        <f t="shared" si="9"/>
        <v>5835.18</v>
      </c>
      <c r="R32" s="14">
        <f t="shared" si="6"/>
        <v>49164.82</v>
      </c>
    </row>
    <row r="33" spans="1:18" ht="21" customHeight="1" x14ac:dyDescent="0.4">
      <c r="A33" s="10">
        <v>28</v>
      </c>
      <c r="B33" s="11" t="s">
        <v>67</v>
      </c>
      <c r="C33" s="11" t="s">
        <v>68</v>
      </c>
      <c r="D33" s="12">
        <v>44958</v>
      </c>
      <c r="E33" s="12">
        <v>44964</v>
      </c>
      <c r="F33" s="13" t="s">
        <v>27</v>
      </c>
      <c r="G33" s="14">
        <v>145000</v>
      </c>
      <c r="H33" s="15">
        <v>4161.5</v>
      </c>
      <c r="I33" s="15">
        <v>4408</v>
      </c>
      <c r="J33" s="14"/>
      <c r="K33" s="14">
        <f t="shared" si="10"/>
        <v>136430.5</v>
      </c>
      <c r="L33" s="14">
        <v>22690.49</v>
      </c>
      <c r="M33" s="16"/>
      <c r="N33" s="16">
        <v>25</v>
      </c>
      <c r="O33" s="16">
        <f>+M33+N33</f>
        <v>25</v>
      </c>
      <c r="P33" s="16"/>
      <c r="Q33" s="14">
        <f>+H33+I33+L33+O33</f>
        <v>31284.99</v>
      </c>
      <c r="R33" s="14">
        <f>+G33-Q33</f>
        <v>113715.01</v>
      </c>
    </row>
    <row r="34" spans="1:18" ht="21" customHeight="1" x14ac:dyDescent="0.4">
      <c r="A34" s="10">
        <v>29</v>
      </c>
      <c r="B34" s="11" t="s">
        <v>67</v>
      </c>
      <c r="C34" s="11" t="s">
        <v>69</v>
      </c>
      <c r="D34" s="12">
        <v>44930</v>
      </c>
      <c r="E34" s="12">
        <v>44936</v>
      </c>
      <c r="F34" s="13" t="s">
        <v>27</v>
      </c>
      <c r="G34" s="14">
        <v>86000</v>
      </c>
      <c r="H34" s="15">
        <v>2468.1999999999998</v>
      </c>
      <c r="I34" s="15">
        <v>2614.4</v>
      </c>
      <c r="J34" s="14"/>
      <c r="K34" s="14">
        <f t="shared" si="10"/>
        <v>80917.399999999994</v>
      </c>
      <c r="L34" s="14">
        <v>8812.2199999999993</v>
      </c>
      <c r="M34" s="16"/>
      <c r="N34" s="16">
        <v>25</v>
      </c>
      <c r="O34" s="16">
        <f>+M34+N34</f>
        <v>25</v>
      </c>
      <c r="P34" s="16"/>
      <c r="Q34" s="14">
        <f t="shared" ref="Q34" si="12">+H34+I34+L34+O34</f>
        <v>13919.82</v>
      </c>
      <c r="R34" s="14">
        <f t="shared" ref="R34" si="13">+G34-Q34</f>
        <v>72080.179999999993</v>
      </c>
    </row>
    <row r="35" spans="1:18" ht="21" customHeight="1" x14ac:dyDescent="0.4">
      <c r="A35" s="10">
        <v>30</v>
      </c>
      <c r="B35" s="11" t="s">
        <v>70</v>
      </c>
      <c r="C35" s="11" t="s">
        <v>71</v>
      </c>
      <c r="D35" s="12">
        <v>44200</v>
      </c>
      <c r="E35" s="12">
        <v>44565</v>
      </c>
      <c r="F35" s="13" t="s">
        <v>27</v>
      </c>
      <c r="G35" s="14">
        <v>165000</v>
      </c>
      <c r="H35" s="15">
        <f>IF(G35&gt;=[1]Datos!$D$14,([1]Datos!$D$14*[1]Datos!$C$14),IF(G35&lt;=[1]Datos!$D$14,(G35*[1]Datos!$C$14)))</f>
        <v>4735.5</v>
      </c>
      <c r="I35" s="15">
        <v>5016</v>
      </c>
      <c r="J35" s="14"/>
      <c r="K35" s="14">
        <f>+G35-(H35+I35+J35)</f>
        <v>155248.5</v>
      </c>
      <c r="L35" s="14">
        <v>27394.99</v>
      </c>
      <c r="M35" s="16"/>
      <c r="N35" s="16">
        <v>25</v>
      </c>
      <c r="O35" s="16">
        <v>25</v>
      </c>
      <c r="P35" s="21"/>
      <c r="Q35" s="14">
        <f>+H35+I35+L35+O35</f>
        <v>37171.490000000005</v>
      </c>
      <c r="R35" s="14">
        <f>+G35-Q35</f>
        <v>127828.51</v>
      </c>
    </row>
    <row r="36" spans="1:18" ht="21" customHeight="1" x14ac:dyDescent="0.4">
      <c r="A36" s="10">
        <v>31</v>
      </c>
      <c r="B36" s="11" t="s">
        <v>72</v>
      </c>
      <c r="C36" s="11" t="s">
        <v>73</v>
      </c>
      <c r="D36" s="12">
        <v>44573</v>
      </c>
      <c r="E36" s="12">
        <v>44932</v>
      </c>
      <c r="F36" s="13" t="s">
        <v>27</v>
      </c>
      <c r="G36" s="14">
        <v>150000</v>
      </c>
      <c r="H36" s="15">
        <v>4305</v>
      </c>
      <c r="I36" s="15">
        <v>4560</v>
      </c>
      <c r="J36" s="14"/>
      <c r="K36" s="14">
        <f>+G36-(H36+I36+J36)</f>
        <v>141135</v>
      </c>
      <c r="L36" s="14">
        <v>23866.62</v>
      </c>
      <c r="M36" s="16"/>
      <c r="N36" s="16">
        <v>25</v>
      </c>
      <c r="O36" s="16">
        <f>+M36+N36</f>
        <v>25</v>
      </c>
      <c r="P36" s="16"/>
      <c r="Q36" s="14">
        <f t="shared" ref="Q36:Q39" si="14">+H36+I36+L36+O36</f>
        <v>32756.62</v>
      </c>
      <c r="R36" s="14">
        <f>+G36-Q36</f>
        <v>117243.38</v>
      </c>
    </row>
    <row r="37" spans="1:18" ht="21" customHeight="1" x14ac:dyDescent="0.4">
      <c r="A37" s="10">
        <v>32</v>
      </c>
      <c r="B37" s="11" t="s">
        <v>74</v>
      </c>
      <c r="C37" s="11" t="s">
        <v>75</v>
      </c>
      <c r="D37" s="12">
        <v>44567</v>
      </c>
      <c r="E37" s="12">
        <v>44573</v>
      </c>
      <c r="F37" s="13" t="s">
        <v>22</v>
      </c>
      <c r="G37" s="14">
        <v>100000</v>
      </c>
      <c r="H37" s="15">
        <f>IF(G37&gt;=[1]Datos!$D$14,([1]Datos!$D$14*[1]Datos!$C$14),IF(G37&lt;=[1]Datos!$D$14,(G37*[1]Datos!$C$14)))</f>
        <v>2870</v>
      </c>
      <c r="I37" s="15">
        <f>IF(G37&gt;=[1]Datos!$D$15,([1]Datos!$D$15*[1]Datos!$C$15),IF(G37&lt;=[1]Datos!$D$15,(G37*[1]Datos!$C$15)))</f>
        <v>3040</v>
      </c>
      <c r="J37" s="14"/>
      <c r="K37" s="14">
        <f t="shared" ref="K37:K46" si="15">+G37-(H37+I37+J37)</f>
        <v>94090</v>
      </c>
      <c r="L37" s="14">
        <v>12105.37</v>
      </c>
      <c r="M37" s="16"/>
      <c r="N37" s="16">
        <v>25</v>
      </c>
      <c r="O37" s="16">
        <f>+N37</f>
        <v>25</v>
      </c>
      <c r="P37" s="16"/>
      <c r="Q37" s="14">
        <f t="shared" si="14"/>
        <v>18040.370000000003</v>
      </c>
      <c r="R37" s="14">
        <f t="shared" ref="R37:R41" si="16">+G37-Q37</f>
        <v>81959.63</v>
      </c>
    </row>
    <row r="38" spans="1:18" ht="21" customHeight="1" x14ac:dyDescent="0.4">
      <c r="A38" s="10">
        <v>33</v>
      </c>
      <c r="B38" s="11" t="s">
        <v>74</v>
      </c>
      <c r="C38" s="11" t="s">
        <v>76</v>
      </c>
      <c r="D38" s="12">
        <v>44198</v>
      </c>
      <c r="E38" s="12">
        <v>44204</v>
      </c>
      <c r="F38" s="13" t="s">
        <v>27</v>
      </c>
      <c r="G38" s="14">
        <v>71000</v>
      </c>
      <c r="H38" s="15">
        <v>2037.7</v>
      </c>
      <c r="I38" s="15">
        <v>2158.4</v>
      </c>
      <c r="J38" s="14"/>
      <c r="K38" s="14">
        <f t="shared" si="15"/>
        <v>66803.899999999994</v>
      </c>
      <c r="L38" s="15">
        <v>5556.66</v>
      </c>
      <c r="M38" s="16"/>
      <c r="N38" s="16">
        <v>25</v>
      </c>
      <c r="O38" s="16">
        <f>+N38</f>
        <v>25</v>
      </c>
      <c r="P38" s="15"/>
      <c r="Q38" s="14">
        <f t="shared" si="14"/>
        <v>9777.76</v>
      </c>
      <c r="R38" s="14">
        <f>+G38-Q38</f>
        <v>61222.239999999998</v>
      </c>
    </row>
    <row r="39" spans="1:18" ht="21" customHeight="1" x14ac:dyDescent="0.4">
      <c r="A39" s="10">
        <v>34</v>
      </c>
      <c r="B39" s="11" t="s">
        <v>74</v>
      </c>
      <c r="C39" s="11" t="s">
        <v>76</v>
      </c>
      <c r="D39" s="12">
        <v>44198</v>
      </c>
      <c r="E39" s="12">
        <v>44204</v>
      </c>
      <c r="F39" s="13" t="s">
        <v>27</v>
      </c>
      <c r="G39" s="14">
        <v>71000</v>
      </c>
      <c r="H39" s="15">
        <v>2037.7</v>
      </c>
      <c r="I39" s="15">
        <v>2158.4</v>
      </c>
      <c r="J39" s="14"/>
      <c r="K39" s="14">
        <f t="shared" si="15"/>
        <v>66803.899999999994</v>
      </c>
      <c r="L39" s="15">
        <v>5556.66</v>
      </c>
      <c r="M39" s="16"/>
      <c r="N39" s="16">
        <v>25</v>
      </c>
      <c r="O39" s="16">
        <f>+M39+N39</f>
        <v>25</v>
      </c>
      <c r="P39" s="15"/>
      <c r="Q39" s="14">
        <f t="shared" si="14"/>
        <v>9777.76</v>
      </c>
      <c r="R39" s="14">
        <f>+G39-Q39</f>
        <v>61222.239999999998</v>
      </c>
    </row>
    <row r="40" spans="1:18" ht="21" customHeight="1" x14ac:dyDescent="0.4">
      <c r="A40" s="10">
        <v>35</v>
      </c>
      <c r="B40" s="11" t="s">
        <v>74</v>
      </c>
      <c r="C40" s="11" t="s">
        <v>76</v>
      </c>
      <c r="D40" s="12">
        <v>44570</v>
      </c>
      <c r="E40" s="12">
        <v>44929</v>
      </c>
      <c r="F40" s="13" t="s">
        <v>27</v>
      </c>
      <c r="G40" s="14">
        <v>71000</v>
      </c>
      <c r="H40" s="15">
        <v>2037.7</v>
      </c>
      <c r="I40" s="15">
        <v>2158.4</v>
      </c>
      <c r="J40" s="14"/>
      <c r="K40" s="14">
        <f>+G40-(H40+I40+J40)</f>
        <v>66803.899999999994</v>
      </c>
      <c r="L40" s="14">
        <v>5556.6556666666656</v>
      </c>
      <c r="M40" s="16"/>
      <c r="N40" s="16">
        <v>25</v>
      </c>
      <c r="O40" s="16">
        <f>+N40</f>
        <v>25</v>
      </c>
      <c r="P40" s="16"/>
      <c r="Q40" s="14">
        <f>+H40+I40+L40+O40</f>
        <v>9777.755666666666</v>
      </c>
      <c r="R40" s="14">
        <f>+G40-Q40</f>
        <v>61222.244333333336</v>
      </c>
    </row>
    <row r="41" spans="1:18" ht="21" customHeight="1" x14ac:dyDescent="0.4">
      <c r="A41" s="10">
        <v>36</v>
      </c>
      <c r="B41" s="11" t="s">
        <v>74</v>
      </c>
      <c r="C41" s="11" t="s">
        <v>76</v>
      </c>
      <c r="D41" s="12">
        <v>44567</v>
      </c>
      <c r="E41" s="12">
        <v>44573</v>
      </c>
      <c r="F41" s="13" t="s">
        <v>27</v>
      </c>
      <c r="G41" s="14">
        <v>65000</v>
      </c>
      <c r="H41" s="15">
        <v>1865.5</v>
      </c>
      <c r="I41" s="15">
        <v>1976</v>
      </c>
      <c r="J41" s="14"/>
      <c r="K41" s="14">
        <f t="shared" si="15"/>
        <v>61158.5</v>
      </c>
      <c r="L41" s="14">
        <v>4427.58</v>
      </c>
      <c r="M41" s="16"/>
      <c r="N41" s="16">
        <v>25</v>
      </c>
      <c r="O41" s="16">
        <f>+M41+N41</f>
        <v>25</v>
      </c>
      <c r="P41" s="16"/>
      <c r="Q41" s="14">
        <f t="shared" ref="Q41" si="17">+H41+I41+L41+O41</f>
        <v>8294.08</v>
      </c>
      <c r="R41" s="14">
        <f t="shared" si="16"/>
        <v>56705.919999999998</v>
      </c>
    </row>
    <row r="42" spans="1:18" ht="21" customHeight="1" x14ac:dyDescent="0.4">
      <c r="A42" s="10">
        <v>37</v>
      </c>
      <c r="B42" s="11" t="s">
        <v>74</v>
      </c>
      <c r="C42" s="11" t="s">
        <v>77</v>
      </c>
      <c r="D42" s="12">
        <v>44199</v>
      </c>
      <c r="E42" s="12">
        <v>44205</v>
      </c>
      <c r="F42" s="13" t="s">
        <v>27</v>
      </c>
      <c r="G42" s="14">
        <v>55000</v>
      </c>
      <c r="H42" s="15">
        <v>1578.5</v>
      </c>
      <c r="I42" s="15">
        <v>1672</v>
      </c>
      <c r="J42" s="14"/>
      <c r="K42" s="14">
        <f>+G42-(H42+I42+J42)</f>
        <v>51749.5</v>
      </c>
      <c r="L42" s="14">
        <v>0</v>
      </c>
      <c r="M42" s="16"/>
      <c r="N42" s="16">
        <v>25</v>
      </c>
      <c r="O42" s="16">
        <f>+J42+N42</f>
        <v>25</v>
      </c>
      <c r="P42" s="16">
        <v>2559.6799999999998</v>
      </c>
      <c r="Q42" s="14">
        <f>+H42+I42+L42+O42</f>
        <v>3275.5</v>
      </c>
      <c r="R42" s="14">
        <f>+G42-Q42</f>
        <v>51724.5</v>
      </c>
    </row>
    <row r="43" spans="1:18" ht="21" customHeight="1" x14ac:dyDescent="0.4">
      <c r="A43" s="10">
        <v>38</v>
      </c>
      <c r="B43" s="11" t="s">
        <v>78</v>
      </c>
      <c r="C43" s="11" t="s">
        <v>79</v>
      </c>
      <c r="D43" s="12" t="s">
        <v>80</v>
      </c>
      <c r="E43" s="12" t="s">
        <v>81</v>
      </c>
      <c r="F43" s="13" t="s">
        <v>27</v>
      </c>
      <c r="G43" s="14">
        <v>130000</v>
      </c>
      <c r="H43" s="15">
        <v>3731</v>
      </c>
      <c r="I43" s="15">
        <v>3952</v>
      </c>
      <c r="J43" s="14"/>
      <c r="K43" s="14">
        <f>+G43-(H43+I43+J43)</f>
        <v>122317</v>
      </c>
      <c r="L43" s="22">
        <v>19162.12</v>
      </c>
      <c r="M43" s="16"/>
      <c r="N43" s="16">
        <v>25</v>
      </c>
      <c r="O43" s="16">
        <f>+J43+N43</f>
        <v>25</v>
      </c>
      <c r="P43" s="23"/>
      <c r="Q43" s="14">
        <f>+H43+I43+L43+O43</f>
        <v>26870.12</v>
      </c>
      <c r="R43" s="14">
        <f>+G43-Q43</f>
        <v>103129.88</v>
      </c>
    </row>
    <row r="44" spans="1:18" ht="21" customHeight="1" x14ac:dyDescent="0.4">
      <c r="A44" s="10">
        <v>39</v>
      </c>
      <c r="B44" s="11" t="s">
        <v>78</v>
      </c>
      <c r="C44" s="11" t="s">
        <v>82</v>
      </c>
      <c r="D44" s="12" t="s">
        <v>83</v>
      </c>
      <c r="E44" s="12" t="s">
        <v>84</v>
      </c>
      <c r="F44" s="13" t="s">
        <v>22</v>
      </c>
      <c r="G44" s="14">
        <v>71000</v>
      </c>
      <c r="H44" s="15">
        <v>2037.7</v>
      </c>
      <c r="I44" s="15">
        <v>2158.4</v>
      </c>
      <c r="J44" s="14"/>
      <c r="K44" s="14">
        <f>+G44-(H44+I44+J44)</f>
        <v>66803.899999999994</v>
      </c>
      <c r="L44" s="14">
        <v>5556.66</v>
      </c>
      <c r="M44" s="16"/>
      <c r="N44" s="16">
        <v>25</v>
      </c>
      <c r="O44" s="16">
        <v>25</v>
      </c>
      <c r="P44" s="16"/>
      <c r="Q44" s="14">
        <f>+H44+I44+L44+N44</f>
        <v>9777.76</v>
      </c>
      <c r="R44" s="14">
        <f>+G44-Q44</f>
        <v>61222.239999999998</v>
      </c>
    </row>
    <row r="45" spans="1:18" ht="21" customHeight="1" x14ac:dyDescent="0.4">
      <c r="A45" s="10">
        <v>40</v>
      </c>
      <c r="B45" s="11" t="s">
        <v>85</v>
      </c>
      <c r="C45" s="11" t="s">
        <v>86</v>
      </c>
      <c r="D45" s="12">
        <v>44691</v>
      </c>
      <c r="E45" s="12">
        <v>45050</v>
      </c>
      <c r="F45" s="13" t="s">
        <v>27</v>
      </c>
      <c r="G45" s="14">
        <v>175000</v>
      </c>
      <c r="H45" s="15">
        <v>5022.5</v>
      </c>
      <c r="I45" s="15">
        <v>5320</v>
      </c>
      <c r="J45" s="14"/>
      <c r="K45" s="14">
        <f t="shared" si="15"/>
        <v>164657.5</v>
      </c>
      <c r="L45" s="14">
        <v>29747.24</v>
      </c>
      <c r="M45" s="16"/>
      <c r="N45" s="16">
        <v>25</v>
      </c>
      <c r="O45" s="16">
        <f>+M45+N45</f>
        <v>25</v>
      </c>
      <c r="P45" s="16"/>
      <c r="Q45" s="14">
        <f t="shared" ref="Q45:Q48" si="18">+H45+I45+L45+O45</f>
        <v>40114.740000000005</v>
      </c>
      <c r="R45" s="14">
        <f t="shared" ref="R45:R48" si="19">+G45-Q45</f>
        <v>134885.26</v>
      </c>
    </row>
    <row r="46" spans="1:18" ht="21" customHeight="1" x14ac:dyDescent="0.4">
      <c r="A46" s="10">
        <v>41</v>
      </c>
      <c r="B46" s="11" t="s">
        <v>85</v>
      </c>
      <c r="C46" s="11" t="s">
        <v>87</v>
      </c>
      <c r="D46" s="12" t="s">
        <v>88</v>
      </c>
      <c r="E46" s="12" t="s">
        <v>89</v>
      </c>
      <c r="F46" s="13" t="s">
        <v>22</v>
      </c>
      <c r="G46" s="14">
        <v>100000</v>
      </c>
      <c r="H46" s="15">
        <f>IF(G46&gt;=[1]Datos!$D$14,([1]Datos!$D$14*[1]Datos!$C$14),IF(G46&lt;=[1]Datos!$D$14,(G46*[1]Datos!$C$14)))</f>
        <v>2870</v>
      </c>
      <c r="I46" s="15">
        <f>IF(G46&gt;=[1]Datos!$D$15,([1]Datos!$D$15*[1]Datos!$C$15),IF(G46&lt;=[1]Datos!$D$15,(G46*[1]Datos!$C$15)))</f>
        <v>3040</v>
      </c>
      <c r="J46" s="14"/>
      <c r="K46" s="14">
        <f t="shared" si="15"/>
        <v>94090</v>
      </c>
      <c r="L46" s="14">
        <v>12105.37</v>
      </c>
      <c r="M46" s="16"/>
      <c r="N46" s="16">
        <v>25</v>
      </c>
      <c r="O46" s="16">
        <f>+N46</f>
        <v>25</v>
      </c>
      <c r="P46" s="16"/>
      <c r="Q46" s="14">
        <f t="shared" si="18"/>
        <v>18040.370000000003</v>
      </c>
      <c r="R46" s="14">
        <f t="shared" si="19"/>
        <v>81959.63</v>
      </c>
    </row>
    <row r="47" spans="1:18" ht="21" customHeight="1" x14ac:dyDescent="0.4">
      <c r="A47" s="10">
        <v>42</v>
      </c>
      <c r="B47" s="11" t="s">
        <v>85</v>
      </c>
      <c r="C47" s="11" t="s">
        <v>90</v>
      </c>
      <c r="D47" s="12">
        <v>44573</v>
      </c>
      <c r="E47" s="12">
        <v>44932</v>
      </c>
      <c r="F47" s="13" t="s">
        <v>22</v>
      </c>
      <c r="G47" s="14">
        <v>71000</v>
      </c>
      <c r="H47" s="15">
        <v>2037.7</v>
      </c>
      <c r="I47" s="15">
        <v>2158.4</v>
      </c>
      <c r="J47" s="14"/>
      <c r="K47" s="14">
        <f>+G47-(H47+I47+J47)</f>
        <v>66803.899999999994</v>
      </c>
      <c r="L47" s="14">
        <v>5556.66</v>
      </c>
      <c r="M47" s="16"/>
      <c r="N47" s="16">
        <v>25</v>
      </c>
      <c r="O47" s="16">
        <v>25</v>
      </c>
      <c r="P47" s="16"/>
      <c r="Q47" s="14">
        <f>+H47+I47+L47+N47</f>
        <v>9777.76</v>
      </c>
      <c r="R47" s="14">
        <f t="shared" si="19"/>
        <v>61222.239999999998</v>
      </c>
    </row>
    <row r="48" spans="1:18" ht="21" customHeight="1" thickBot="1" x14ac:dyDescent="0.45">
      <c r="A48" s="10">
        <v>43</v>
      </c>
      <c r="B48" s="11" t="s">
        <v>91</v>
      </c>
      <c r="C48" s="11" t="s">
        <v>92</v>
      </c>
      <c r="D48" s="12">
        <v>44567</v>
      </c>
      <c r="E48" s="12">
        <v>44573</v>
      </c>
      <c r="F48" s="13" t="s">
        <v>22</v>
      </c>
      <c r="G48" s="14">
        <v>140000</v>
      </c>
      <c r="H48" s="15">
        <v>4018</v>
      </c>
      <c r="I48" s="15">
        <v>4256</v>
      </c>
      <c r="J48" s="14"/>
      <c r="K48" s="14">
        <f>+G48-(H48+I48+J48)</f>
        <v>131726</v>
      </c>
      <c r="L48" s="22">
        <v>21514.37</v>
      </c>
      <c r="M48" s="16"/>
      <c r="N48" s="16">
        <v>25</v>
      </c>
      <c r="O48" s="16">
        <v>25</v>
      </c>
      <c r="P48" s="23"/>
      <c r="Q48" s="14">
        <f t="shared" si="18"/>
        <v>29813.37</v>
      </c>
      <c r="R48" s="14">
        <f t="shared" si="19"/>
        <v>110186.63</v>
      </c>
    </row>
    <row r="49" spans="1:18" ht="21" customHeight="1" thickBot="1" x14ac:dyDescent="0.3">
      <c r="A49" s="24"/>
      <c r="B49" s="24"/>
      <c r="C49" s="24"/>
      <c r="D49" s="24"/>
      <c r="E49" s="24"/>
      <c r="F49" s="24"/>
      <c r="G49" s="25">
        <f t="shared" ref="G49:R49" si="20">SUM(G6:G48)</f>
        <v>4201000</v>
      </c>
      <c r="H49" s="26">
        <f t="shared" si="20"/>
        <v>120568.69999999997</v>
      </c>
      <c r="I49" s="25">
        <f t="shared" si="20"/>
        <v>127710.39999999997</v>
      </c>
      <c r="J49" s="26">
        <f t="shared" si="20"/>
        <v>1577.45</v>
      </c>
      <c r="K49" s="27">
        <f t="shared" si="20"/>
        <v>3951143.4499999988</v>
      </c>
      <c r="L49" s="26">
        <f t="shared" si="20"/>
        <v>501666.26566666644</v>
      </c>
      <c r="M49" s="28">
        <f t="shared" si="20"/>
        <v>5945.57</v>
      </c>
      <c r="N49" s="29">
        <f t="shared" si="20"/>
        <v>1075</v>
      </c>
      <c r="O49" s="28">
        <f t="shared" si="20"/>
        <v>8598.02</v>
      </c>
      <c r="P49" s="29">
        <f>SUM(P6:P48)</f>
        <v>7659.33</v>
      </c>
      <c r="Q49" s="26">
        <f t="shared" si="20"/>
        <v>758543.38566666655</v>
      </c>
      <c r="R49" s="26">
        <f t="shared" si="20"/>
        <v>3442456.6143333334</v>
      </c>
    </row>
    <row r="50" spans="1:18" ht="18.75" x14ac:dyDescent="0.25">
      <c r="A50" s="30"/>
      <c r="B50" s="30"/>
      <c r="C50" s="30"/>
      <c r="D50" s="31"/>
      <c r="E50" s="31"/>
      <c r="F50" s="30"/>
      <c r="G50" s="32"/>
      <c r="H50" s="32"/>
      <c r="I50" s="32"/>
      <c r="J50" s="32"/>
      <c r="K50" s="33"/>
      <c r="L50" s="32"/>
      <c r="M50" s="34"/>
      <c r="N50" s="34"/>
      <c r="O50" s="34"/>
      <c r="P50" s="34"/>
      <c r="Q50" s="32"/>
      <c r="R50" s="32"/>
    </row>
    <row r="51" spans="1:18" ht="18.75" x14ac:dyDescent="0.25">
      <c r="A51" s="30"/>
      <c r="B51" s="30"/>
      <c r="C51" s="30"/>
      <c r="D51" s="35"/>
      <c r="E51" s="31"/>
      <c r="F51" s="30"/>
      <c r="G51" s="32"/>
      <c r="H51" s="32"/>
      <c r="I51" s="32"/>
      <c r="J51" s="32"/>
      <c r="K51" s="33"/>
      <c r="L51" s="32"/>
      <c r="M51" s="34"/>
      <c r="N51" s="34"/>
      <c r="O51" s="34"/>
      <c r="P51" s="34"/>
      <c r="Q51" s="32"/>
      <c r="R51" s="32"/>
    </row>
    <row r="52" spans="1:18" s="37" customFormat="1" x14ac:dyDescent="0.25">
      <c r="A52" s="2"/>
      <c r="B52" s="2"/>
      <c r="C52" s="2"/>
      <c r="D52" s="2"/>
      <c r="E52" s="2"/>
      <c r="F52" s="2"/>
      <c r="G52" s="3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s="37" customFormat="1" x14ac:dyDescent="0.25">
      <c r="A53" s="2"/>
      <c r="B53" s="2"/>
      <c r="C53" s="2"/>
      <c r="D53" s="2"/>
      <c r="E53" s="2"/>
      <c r="F53" s="2"/>
      <c r="G53" s="3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s="37" customFormat="1" x14ac:dyDescent="0.25">
      <c r="A54" s="38"/>
      <c r="B54" s="38"/>
      <c r="C54" s="38"/>
      <c r="D54" s="38"/>
      <c r="E54" s="38"/>
      <c r="F54" s="2"/>
      <c r="G54" s="2"/>
      <c r="H54" s="2"/>
      <c r="I54" s="2"/>
      <c r="J54" s="38"/>
      <c r="K54" s="2"/>
      <c r="L54" s="2"/>
      <c r="M54" s="39"/>
      <c r="N54" s="2"/>
      <c r="O54" s="38"/>
      <c r="P54" s="2"/>
      <c r="Q54" s="2"/>
      <c r="R54" s="2"/>
    </row>
    <row r="55" spans="1:18" s="44" customFormat="1" ht="18.75" x14ac:dyDescent="0.4">
      <c r="A55" s="40"/>
      <c r="B55" s="41" t="s">
        <v>93</v>
      </c>
      <c r="C55" s="42"/>
      <c r="D55" s="43" t="s">
        <v>94</v>
      </c>
      <c r="E55" s="43"/>
      <c r="F55" s="43"/>
      <c r="G55" s="43"/>
      <c r="H55" s="43"/>
      <c r="I55" s="42"/>
      <c r="J55" s="42"/>
      <c r="K55" s="42"/>
      <c r="L55" s="43" t="s">
        <v>95</v>
      </c>
      <c r="M55" s="43"/>
      <c r="N55" s="43"/>
    </row>
    <row r="56" spans="1:18" s="42" customFormat="1" ht="18.75" x14ac:dyDescent="0.4">
      <c r="D56" s="44"/>
      <c r="E56" s="44"/>
    </row>
    <row r="57" spans="1:18" s="44" customFormat="1" ht="18.75" x14ac:dyDescent="0.4">
      <c r="A57" s="42"/>
      <c r="B57" s="42"/>
      <c r="C57" s="42"/>
      <c r="D57" s="43"/>
      <c r="E57" s="43"/>
      <c r="F57" s="43"/>
      <c r="G57" s="43"/>
      <c r="H57" s="42"/>
      <c r="I57" s="42"/>
      <c r="J57" s="42"/>
      <c r="K57" s="42"/>
      <c r="L57" s="42"/>
      <c r="M57" s="42"/>
      <c r="N57" s="42"/>
    </row>
    <row r="58" spans="1:18" s="42" customFormat="1" ht="18.75" x14ac:dyDescent="0.4">
      <c r="B58" s="45" t="s">
        <v>96</v>
      </c>
      <c r="C58" s="46"/>
      <c r="D58" s="3" t="s">
        <v>97</v>
      </c>
      <c r="E58" s="3"/>
      <c r="F58" s="3"/>
      <c r="G58" s="3"/>
      <c r="H58" s="3"/>
      <c r="J58" s="46"/>
      <c r="K58" s="46"/>
      <c r="L58" s="3" t="s">
        <v>98</v>
      </c>
      <c r="M58" s="3"/>
      <c r="N58" s="3"/>
    </row>
    <row r="59" spans="1:18" s="42" customFormat="1" ht="18.75" x14ac:dyDescent="0.4">
      <c r="B59" s="41" t="s">
        <v>46</v>
      </c>
      <c r="D59" s="43" t="s">
        <v>99</v>
      </c>
      <c r="E59" s="43"/>
      <c r="F59" s="43"/>
      <c r="G59" s="43"/>
      <c r="H59" s="43"/>
      <c r="L59" s="43" t="s">
        <v>44</v>
      </c>
      <c r="M59" s="43"/>
      <c r="N59" s="43"/>
    </row>
  </sheetData>
  <mergeCells count="10">
    <mergeCell ref="D58:H58"/>
    <mergeCell ref="L58:N58"/>
    <mergeCell ref="D59:H59"/>
    <mergeCell ref="L59:N59"/>
    <mergeCell ref="A2:R2"/>
    <mergeCell ref="A3:R3"/>
    <mergeCell ref="A49:F49"/>
    <mergeCell ref="D55:H55"/>
    <mergeCell ref="L55:N55"/>
    <mergeCell ref="D57:G57"/>
  </mergeCells>
  <printOptions horizontalCentered="1"/>
  <pageMargins left="0.70866141699999996" right="0.70866141732283505" top="0.47" bottom="0.28999999999999998" header="0.31496062992126" footer="0.31496062992126"/>
  <pageSetup paperSize="5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2023-07-11T18:53:17Z</dcterms:modified>
</cp:coreProperties>
</file>