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oste\Desktop\EXCEL\Nomina OAI\"/>
    </mc:Choice>
  </mc:AlternateContent>
  <bookViews>
    <workbookView xWindow="6570" yWindow="930" windowWidth="12480" windowHeight="11385"/>
  </bookViews>
  <sheets>
    <sheet name="Fija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2" l="1"/>
  <c r="F21" i="2"/>
  <c r="I21" i="2" s="1"/>
  <c r="G21" i="2"/>
  <c r="N21" i="2" l="1"/>
  <c r="O21" i="2" s="1"/>
  <c r="M35" i="2"/>
  <c r="M44" i="2"/>
  <c r="M41" i="2"/>
  <c r="O41" i="2"/>
  <c r="G41" i="2"/>
  <c r="F41" i="2"/>
  <c r="I41" i="2" l="1"/>
  <c r="J41" i="2" s="1"/>
  <c r="F9" i="2"/>
  <c r="G9" i="2"/>
  <c r="M9" i="2"/>
  <c r="O9" i="2"/>
  <c r="F10" i="2"/>
  <c r="G10" i="2"/>
  <c r="M10" i="2"/>
  <c r="O10" i="2"/>
  <c r="F11" i="2"/>
  <c r="G11" i="2"/>
  <c r="M11" i="2"/>
  <c r="O11" i="2"/>
  <c r="F12" i="2"/>
  <c r="G12" i="2"/>
  <c r="M12" i="2"/>
  <c r="O12" i="2"/>
  <c r="F13" i="2"/>
  <c r="G13" i="2"/>
  <c r="M13" i="2"/>
  <c r="F14" i="2"/>
  <c r="G14" i="2"/>
  <c r="M14" i="2"/>
  <c r="F15" i="2"/>
  <c r="G15" i="2"/>
  <c r="M15" i="2"/>
  <c r="I16" i="2"/>
  <c r="J16" i="2" s="1"/>
  <c r="M16" i="2"/>
  <c r="F17" i="2"/>
  <c r="G17" i="2"/>
  <c r="M17" i="2"/>
  <c r="O17" i="2"/>
  <c r="F18" i="2"/>
  <c r="G18" i="2"/>
  <c r="M18" i="2"/>
  <c r="O18" i="2"/>
  <c r="F19" i="2"/>
  <c r="H19" i="2"/>
  <c r="M19" i="2" s="1"/>
  <c r="F20" i="2"/>
  <c r="G20" i="2"/>
  <c r="M20" i="2"/>
  <c r="F22" i="2"/>
  <c r="G22" i="2"/>
  <c r="M22" i="2"/>
  <c r="F23" i="2"/>
  <c r="G23" i="2"/>
  <c r="M23" i="2"/>
  <c r="F24" i="2"/>
  <c r="G24" i="2"/>
  <c r="H24" i="2"/>
  <c r="M24" i="2" s="1"/>
  <c r="F25" i="2"/>
  <c r="G25" i="2"/>
  <c r="M25" i="2"/>
  <c r="F26" i="2"/>
  <c r="G26" i="2"/>
  <c r="M26" i="2"/>
  <c r="F27" i="2"/>
  <c r="G27" i="2"/>
  <c r="M27" i="2"/>
  <c r="F28" i="2"/>
  <c r="G28" i="2"/>
  <c r="M28" i="2"/>
  <c r="F29" i="2"/>
  <c r="G29" i="2"/>
  <c r="M29" i="2"/>
  <c r="F30" i="2"/>
  <c r="G30" i="2"/>
  <c r="M30" i="2"/>
  <c r="F31" i="2"/>
  <c r="G31" i="2"/>
  <c r="M31" i="2"/>
  <c r="F32" i="2"/>
  <c r="G32" i="2"/>
  <c r="M32" i="2"/>
  <c r="F33" i="2"/>
  <c r="G33" i="2"/>
  <c r="M33" i="2"/>
  <c r="I34" i="2"/>
  <c r="M34" i="2"/>
  <c r="F36" i="2"/>
  <c r="G36" i="2"/>
  <c r="M36" i="2"/>
  <c r="F37" i="2"/>
  <c r="G37" i="2"/>
  <c r="M37" i="2"/>
  <c r="F38" i="2"/>
  <c r="G38" i="2"/>
  <c r="M38" i="2"/>
  <c r="F39" i="2"/>
  <c r="G39" i="2"/>
  <c r="M39" i="2"/>
  <c r="F40" i="2"/>
  <c r="G40" i="2"/>
  <c r="M40" i="2"/>
  <c r="F42" i="2"/>
  <c r="G42" i="2"/>
  <c r="M42" i="2"/>
  <c r="F43" i="2"/>
  <c r="G43" i="2"/>
  <c r="M43" i="2"/>
  <c r="F45" i="2"/>
  <c r="G45" i="2"/>
  <c r="M45" i="2"/>
  <c r="F46" i="2"/>
  <c r="G46" i="2"/>
  <c r="M46" i="2"/>
  <c r="E47" i="2"/>
  <c r="K47" i="2"/>
  <c r="I19" i="2" l="1"/>
  <c r="I32" i="2"/>
  <c r="J32" i="2" s="1"/>
  <c r="N32" i="2" s="1"/>
  <c r="O32" i="2" s="1"/>
  <c r="I23" i="2"/>
  <c r="J23" i="2" s="1"/>
  <c r="N23" i="2" s="1"/>
  <c r="O23" i="2" s="1"/>
  <c r="I17" i="2"/>
  <c r="J17" i="2" s="1"/>
  <c r="I31" i="2"/>
  <c r="J31" i="2" s="1"/>
  <c r="N31" i="2" s="1"/>
  <c r="O31" i="2" s="1"/>
  <c r="I28" i="2"/>
  <c r="J28" i="2" s="1"/>
  <c r="N28" i="2" s="1"/>
  <c r="O28" i="2" s="1"/>
  <c r="I38" i="2"/>
  <c r="J38" i="2" s="1"/>
  <c r="N38" i="2" s="1"/>
  <c r="O38" i="2" s="1"/>
  <c r="I36" i="2"/>
  <c r="J36" i="2" s="1"/>
  <c r="N36" i="2" s="1"/>
  <c r="O36" i="2" s="1"/>
  <c r="I25" i="2"/>
  <c r="J25" i="2" s="1"/>
  <c r="N25" i="2" s="1"/>
  <c r="O25" i="2" s="1"/>
  <c r="N16" i="2"/>
  <c r="O16" i="2" s="1"/>
  <c r="I37" i="2"/>
  <c r="J37" i="2" s="1"/>
  <c r="N37" i="2" s="1"/>
  <c r="O37" i="2" s="1"/>
  <c r="I12" i="2"/>
  <c r="J12" i="2" s="1"/>
  <c r="I9" i="2"/>
  <c r="J9" i="2" s="1"/>
  <c r="H47" i="2"/>
  <c r="I15" i="2"/>
  <c r="J15" i="2" s="1"/>
  <c r="N15" i="2" s="1"/>
  <c r="O15" i="2" s="1"/>
  <c r="I43" i="2"/>
  <c r="J43" i="2" s="1"/>
  <c r="N43" i="2" s="1"/>
  <c r="O43" i="2" s="1"/>
  <c r="I39" i="2"/>
  <c r="J39" i="2" s="1"/>
  <c r="N39" i="2" s="1"/>
  <c r="O39" i="2" s="1"/>
  <c r="I29" i="2"/>
  <c r="J29" i="2" s="1"/>
  <c r="N29" i="2" s="1"/>
  <c r="O29" i="2" s="1"/>
  <c r="I42" i="2"/>
  <c r="J42" i="2" s="1"/>
  <c r="N42" i="2" s="1"/>
  <c r="O42" i="2" s="1"/>
  <c r="I24" i="2"/>
  <c r="J24" i="2" s="1"/>
  <c r="N24" i="2" s="1"/>
  <c r="O24" i="2" s="1"/>
  <c r="N19" i="2"/>
  <c r="O19" i="2" s="1"/>
  <c r="I46" i="2"/>
  <c r="J46" i="2" s="1"/>
  <c r="N46" i="2" s="1"/>
  <c r="O46" i="2" s="1"/>
  <c r="L47" i="2"/>
  <c r="I22" i="2"/>
  <c r="J22" i="2" s="1"/>
  <c r="N22" i="2" s="1"/>
  <c r="O22" i="2" s="1"/>
  <c r="I27" i="2"/>
  <c r="J27" i="2" s="1"/>
  <c r="N27" i="2" s="1"/>
  <c r="O27" i="2" s="1"/>
  <c r="I10" i="2"/>
  <c r="J10" i="2" s="1"/>
  <c r="G47" i="2"/>
  <c r="I14" i="2"/>
  <c r="J14" i="2" s="1"/>
  <c r="N14" i="2" s="1"/>
  <c r="O14" i="2" s="1"/>
  <c r="I11" i="2"/>
  <c r="J11" i="2" s="1"/>
  <c r="I18" i="2"/>
  <c r="J18" i="2" s="1"/>
  <c r="M47" i="2"/>
  <c r="F47" i="2"/>
  <c r="I45" i="2"/>
  <c r="J45" i="2" s="1"/>
  <c r="N45" i="2" s="1"/>
  <c r="I40" i="2"/>
  <c r="J40" i="2" s="1"/>
  <c r="N40" i="2" s="1"/>
  <c r="O40" i="2" s="1"/>
  <c r="I33" i="2"/>
  <c r="J33" i="2" s="1"/>
  <c r="N33" i="2" s="1"/>
  <c r="O33" i="2" s="1"/>
  <c r="I30" i="2"/>
  <c r="J30" i="2" s="1"/>
  <c r="N30" i="2" s="1"/>
  <c r="O30" i="2" s="1"/>
  <c r="I26" i="2"/>
  <c r="J26" i="2" s="1"/>
  <c r="N26" i="2" s="1"/>
  <c r="O26" i="2" s="1"/>
  <c r="I20" i="2"/>
  <c r="J20" i="2" s="1"/>
  <c r="N20" i="2" s="1"/>
  <c r="O20" i="2" s="1"/>
  <c r="I13" i="2"/>
  <c r="J13" i="2" s="1"/>
  <c r="N13" i="2" s="1"/>
  <c r="O13" i="2" l="1"/>
  <c r="O48" i="2" s="1"/>
  <c r="N47" i="2"/>
  <c r="J47" i="2"/>
  <c r="I47" i="2"/>
</calcChain>
</file>

<file path=xl/sharedStrings.xml><?xml version="1.0" encoding="utf-8"?>
<sst xmlns="http://schemas.openxmlformats.org/spreadsheetml/2006/main" count="98" uniqueCount="48">
  <si>
    <t>Enc. Administrativo y Financiero</t>
  </si>
  <si>
    <t>Revisado Por:</t>
  </si>
  <si>
    <t>Aprobado Por:</t>
  </si>
  <si>
    <t>Total General RD$</t>
  </si>
  <si>
    <t>Enc. Coordinación N.e Internacional</t>
  </si>
  <si>
    <t>Analista</t>
  </si>
  <si>
    <t xml:space="preserve">Técnico </t>
  </si>
  <si>
    <t>Analista II</t>
  </si>
  <si>
    <t xml:space="preserve">Analista </t>
  </si>
  <si>
    <t>Auxiliar Administrativo</t>
  </si>
  <si>
    <t>Coordinador</t>
  </si>
  <si>
    <t>Asesor</t>
  </si>
  <si>
    <t>Mensajero Interno</t>
  </si>
  <si>
    <t>Mensajero Externo</t>
  </si>
  <si>
    <t>Conserje</t>
  </si>
  <si>
    <t>Ayudante de Mantenimiento</t>
  </si>
  <si>
    <t>Chofer</t>
  </si>
  <si>
    <t>Gestor de Redes Sociales</t>
  </si>
  <si>
    <t>Diseñador Gráfico</t>
  </si>
  <si>
    <t>Coordinador del Despacho</t>
  </si>
  <si>
    <t>Directora General</t>
  </si>
  <si>
    <t>Analista de Compras y Contrataciones</t>
  </si>
  <si>
    <t>Técnico de OAI</t>
  </si>
  <si>
    <t>Gestor de Protocolo</t>
  </si>
  <si>
    <t>Web Master</t>
  </si>
  <si>
    <t>Soporte Mesa de Ayuda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</si>
  <si>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</si>
  <si>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</si>
  <si>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</si>
  <si>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</si>
  <si>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</si>
  <si>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</si>
  <si>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</si>
  <si>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</si>
  <si>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</si>
  <si>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</si>
  <si>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</si>
  <si>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</si>
  <si>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</si>
  <si>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</si>
  <si>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Ana Yapor de Díaz</t>
  </si>
  <si>
    <t>Recepcionista</t>
  </si>
  <si>
    <t>Nómina Personal Fijo Diciembre 2021</t>
  </si>
  <si>
    <t>Sexo</t>
  </si>
  <si>
    <t>M</t>
  </si>
  <si>
    <t>F</t>
  </si>
  <si>
    <t>Carlos Castellanos</t>
  </si>
  <si>
    <t xml:space="preserve">Enc. División de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</si>
</sst>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u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2"/>
      <color rgb="FF000000"/>
      <name val="Calibri Light"/>
      <family val="2"/>
    </font>
    <font>
      <b/>
      <sz val="14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3" fillId="0" borderId="0" xfId="1" applyFont="1"/>
    <xf numFmtId="0" fontId="3" fillId="0" borderId="0" xfId="0" applyFont="1"/>
    <xf numFmtId="43" fontId="4" fillId="0" borderId="0" xfId="1" applyFont="1" applyBorder="1"/>
    <xf numFmtId="43" fontId="5" fillId="0" borderId="0" xfId="1" applyFont="1" applyFill="1" applyBorder="1"/>
    <xf numFmtId="0" fontId="5" fillId="0" borderId="0" xfId="0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43" fontId="7" fillId="0" borderId="1" xfId="0" applyNumberFormat="1" applyFont="1" applyBorder="1" applyAlignment="1">
      <alignment vertical="center"/>
    </xf>
    <xf numFmtId="43" fontId="7" fillId="0" borderId="2" xfId="0" applyNumberFormat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5" xfId="1" applyFont="1" applyBorder="1" applyAlignment="1">
      <alignment horizontal="right" vertical="center"/>
    </xf>
    <xf numFmtId="43" fontId="8" fillId="0" borderId="5" xfId="1" applyFont="1" applyBorder="1" applyAlignment="1">
      <alignment vertical="center"/>
    </xf>
    <xf numFmtId="43" fontId="8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43" fontId="8" fillId="0" borderId="6" xfId="1" applyFont="1" applyBorder="1" applyAlignment="1">
      <alignment horizontal="right" vertical="center"/>
    </xf>
    <xf numFmtId="43" fontId="8" fillId="0" borderId="6" xfId="1" applyFont="1" applyBorder="1" applyAlignment="1">
      <alignment vertical="center"/>
    </xf>
    <xf numFmtId="43" fontId="8" fillId="0" borderId="6" xfId="1" applyFont="1" applyFill="1" applyBorder="1" applyAlignment="1">
      <alignment vertical="center"/>
    </xf>
    <xf numFmtId="43" fontId="8" fillId="0" borderId="6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3" fontId="2" fillId="0" borderId="5" xfId="1" applyFont="1" applyFill="1" applyBorder="1" applyAlignment="1">
      <alignment horizontal="left" vertical="center"/>
    </xf>
    <xf numFmtId="43" fontId="8" fillId="0" borderId="6" xfId="1" applyFont="1" applyBorder="1" applyAlignment="1" applyProtection="1">
      <alignment horizontal="right" vertical="center"/>
    </xf>
    <xf numFmtId="43" fontId="8" fillId="0" borderId="6" xfId="1" applyFont="1" applyFill="1" applyBorder="1" applyAlignment="1" applyProtection="1">
      <alignment horizontal="right" vertical="center"/>
    </xf>
    <xf numFmtId="0" fontId="9" fillId="2" borderId="6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8" xfId="0" applyNumberFormat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right" vertical="center"/>
    </xf>
    <xf numFmtId="43" fontId="2" fillId="4" borderId="5" xfId="1" applyFont="1" applyFill="1" applyBorder="1" applyAlignment="1">
      <alignment horizontal="right" vertical="center"/>
    </xf>
    <xf numFmtId="43" fontId="2" fillId="4" borderId="6" xfId="1" applyFont="1" applyFill="1" applyBorder="1" applyAlignment="1">
      <alignment vertical="center"/>
    </xf>
    <xf numFmtId="43" fontId="8" fillId="4" borderId="6" xfId="1" applyFont="1" applyFill="1" applyBorder="1" applyAlignment="1">
      <alignment vertical="center"/>
    </xf>
    <xf numFmtId="43" fontId="8" fillId="4" borderId="5" xfId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38101</xdr:colOff>
      <xdr:row>0</xdr:row>
      <xdr:rowOff>0</xdr:rowOff>
    </xdr:from>
    <xdr:ext cx="2076450" cy="819150"/>
    <xdr:pic>
      <xdr:nvPicPr>
        <xdr:cNvPr id="2" name="Imagen 1">
          <a:extLst>
            <a:ext uri="{FF2B5EF4-FFF2-40B4-BE49-F238E27FC236}">
              <a16:creationId xmlns:a16="http://schemas.microsoft.com/office/drawing/2014/main" id="{6235C32F-B192-4FC7-BEBE-E9820CBDFB2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1" y="0"/>
          <a:ext cx="2076450" cy="8191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75"/>
  <sheetViews>
    <sheetView showGridLines="0" tabSelected="1" topLeftCell="A34" zoomScaleNormal="100" workbookViewId="0">
      <selection activeCell="H58" sqref="H58"/>
    </sheetView>
  </sheetViews>
  <sheetFormatPr defaultColWidth="11.42578125" defaultRowHeight="15.75" x14ac:dyDescent="0.25"/>
  <cols>
    <col min="1" max="1" width="8.7109375" style="1" customWidth="1"/>
    <col min="2" max="2" width="5.85546875" style="3" customWidth="1"/>
    <col min="3" max="3" width="36.85546875" style="1" customWidth="1"/>
    <col min="4" max="4" width="16.7109375" style="1" customWidth="1"/>
    <col min="5" max="5" width="17" style="2" customWidth="1"/>
    <col min="6" max="6" width="13.5703125" style="1" customWidth="1"/>
    <col min="7" max="7" width="13.140625" style="1" customWidth="1"/>
    <col min="8" max="8" width="14.42578125" style="1" customWidth="1"/>
    <col min="9" max="9" width="17.28515625" style="1" customWidth="1"/>
    <col min="10" max="10" width="15.42578125" style="1" customWidth="1"/>
    <col min="11" max="11" width="19.28515625" style="1" customWidth="1"/>
    <col min="12" max="12" width="13.5703125" style="1" customWidth="1"/>
    <col min="13" max="13" width="14.140625" style="1" customWidth="1"/>
    <col min="14" max="14" width="14.5703125" style="1" customWidth="1"/>
    <col min="15" max="15" width="16.8554687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5" spans="2:19" ht="18.75" x14ac:dyDescent="0.25">
      <c r="B5" s="55" t="s">
        <v>39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9"/>
      <c r="Q5" s="9"/>
      <c r="R5" s="9"/>
    </row>
    <row r="6" spans="2:19" ht="18.75" x14ac:dyDescent="0.25">
      <c r="B6" s="55" t="s">
        <v>42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9"/>
      <c r="Q6" s="9"/>
      <c r="R6" s="9"/>
      <c r="S6" s="9"/>
    </row>
    <row r="7" spans="2:19" ht="9" customHeight="1" x14ac:dyDescent="0.25">
      <c r="C7" s="42"/>
      <c r="D7" s="42"/>
      <c r="E7" s="44"/>
      <c r="F7" s="42"/>
      <c r="G7" s="42"/>
      <c r="H7" s="42"/>
      <c r="I7" s="42"/>
      <c r="J7" s="43"/>
      <c r="K7" s="43"/>
      <c r="L7" s="44"/>
      <c r="M7" s="44"/>
      <c r="N7" s="43"/>
      <c r="O7" s="43"/>
      <c r="P7" s="42"/>
      <c r="Q7" s="42"/>
      <c r="R7" s="42"/>
      <c r="S7" s="42"/>
    </row>
    <row r="8" spans="2:19" s="38" customFormat="1" ht="47.25" x14ac:dyDescent="0.25">
      <c r="B8" s="40" t="s">
        <v>38</v>
      </c>
      <c r="C8" s="39" t="s">
        <v>37</v>
      </c>
      <c r="D8" s="39" t="s">
        <v>43</v>
      </c>
      <c r="E8" s="41" t="s">
        <v>36</v>
      </c>
      <c r="F8" s="40" t="s">
        <v>35</v>
      </c>
      <c r="G8" s="40" t="s">
        <v>34</v>
      </c>
      <c r="H8" s="40" t="s">
        <v>33</v>
      </c>
      <c r="I8" s="40" t="s">
        <v>32</v>
      </c>
      <c r="J8" s="40" t="s">
        <v>31</v>
      </c>
      <c r="K8" s="40" t="s">
        <v>30</v>
      </c>
      <c r="L8" s="40" t="s">
        <v>29</v>
      </c>
      <c r="M8" s="40" t="s">
        <v>28</v>
      </c>
      <c r="N8" s="40" t="s">
        <v>27</v>
      </c>
      <c r="O8" s="39" t="s">
        <v>26</v>
      </c>
    </row>
    <row r="9" spans="2:19" s="12" customFormat="1" x14ac:dyDescent="0.25">
      <c r="B9" s="25">
        <v>1</v>
      </c>
      <c r="C9" s="37" t="s">
        <v>24</v>
      </c>
      <c r="D9" s="46" t="s">
        <v>44</v>
      </c>
      <c r="E9" s="50">
        <v>60000</v>
      </c>
      <c r="F9" s="36">
        <f>IF(E9&gt;=[1]Datos!$D$14,([1]Datos!$D$14*[1]Datos!$C$14),IF(E9&lt;=[1]Datos!$D$14,(E9*[1]Datos!$C$14)))</f>
        <v>1722</v>
      </c>
      <c r="G9" s="35">
        <f>IF(E9&gt;=[1]Datos!$D$15,([1]Datos!$D$15*[1]Datos!$C$15),IF(E9&lt;=[1]Datos!$D$15,(E9*[1]Datos!$C$15)))</f>
        <v>1824</v>
      </c>
      <c r="H9" s="26">
        <v>1190.1199999999999</v>
      </c>
      <c r="I9" s="26">
        <f t="shared" ref="I9:I33" si="0">+E9-(F9+G9+H9)</f>
        <v>55263.88</v>
      </c>
      <c r="J9" s="26">
        <f>IF(I9&lt;=[1]Datos!$G$7,"0",IF(I9&lt;=[1]Datos!$G$8,(I9-[1]Datos!$F$8)*[1]Datos!$I$6,IF(I9&lt;=[1]Datos!$G$9,[1]Datos!$I$8+(I9-[1]Datos!$F$9)*[1]Datos!$J$6,IF(I9&gt;=[1]Datos!$F$10,([1]Datos!$I$8+[1]Datos!$J$8)+(I9-[1]Datos!$F$10)*[1]Datos!$K$6))))</f>
        <v>3248.6516666666657</v>
      </c>
      <c r="K9" s="26"/>
      <c r="L9" s="26">
        <v>25</v>
      </c>
      <c r="M9" s="26">
        <f t="shared" ref="M9:M37" si="1">+H9+K9+L9</f>
        <v>1215.1199999999999</v>
      </c>
      <c r="N9" s="26">
        <v>8009.77</v>
      </c>
      <c r="O9" s="29">
        <f t="shared" ref="O9:O33" si="2">+E9-N9</f>
        <v>51990.229999999996</v>
      </c>
    </row>
    <row r="10" spans="2:19" s="12" customFormat="1" x14ac:dyDescent="0.25">
      <c r="B10" s="31">
        <v>2</v>
      </c>
      <c r="C10" s="37" t="s">
        <v>25</v>
      </c>
      <c r="D10" s="46" t="s">
        <v>44</v>
      </c>
      <c r="E10" s="50">
        <v>41000</v>
      </c>
      <c r="F10" s="36">
        <f>IF(E10&gt;=[1]Datos!$D$14,([1]Datos!$D$14*[1]Datos!$C$14),IF(E10&lt;=[1]Datos!$D$14,(E10*[1]Datos!$C$14)))</f>
        <v>1176.7</v>
      </c>
      <c r="G10" s="35">
        <f>IF(E10&gt;=[1]Datos!$D$15,([1]Datos!$D$15*[1]Datos!$C$15),IF(E10&lt;=[1]Datos!$D$15,(E10*[1]Datos!$C$15)))</f>
        <v>1246.4000000000001</v>
      </c>
      <c r="H10" s="26">
        <v>1190.1199999999999</v>
      </c>
      <c r="I10" s="26">
        <f t="shared" si="0"/>
        <v>37386.78</v>
      </c>
      <c r="J10" s="26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405.26549999999952</v>
      </c>
      <c r="K10" s="26"/>
      <c r="L10" s="26">
        <v>25</v>
      </c>
      <c r="M10" s="26">
        <f t="shared" si="1"/>
        <v>1215.1199999999999</v>
      </c>
      <c r="N10" s="26">
        <v>3398.64</v>
      </c>
      <c r="O10" s="29">
        <f t="shared" si="2"/>
        <v>37601.360000000001</v>
      </c>
    </row>
    <row r="11" spans="2:19" s="12" customFormat="1" x14ac:dyDescent="0.25">
      <c r="B11" s="25">
        <v>4</v>
      </c>
      <c r="C11" s="37" t="s">
        <v>24</v>
      </c>
      <c r="D11" s="46" t="s">
        <v>44</v>
      </c>
      <c r="E11" s="50">
        <v>60000</v>
      </c>
      <c r="F11" s="36">
        <f>IF(E11&gt;=[1]Datos!$D$14,([1]Datos!$D$14*[1]Datos!$C$14),IF(E11&lt;=[1]Datos!$D$14,(E11*[1]Datos!$C$14)))</f>
        <v>1722</v>
      </c>
      <c r="G11" s="35">
        <f>IF(E11&gt;=[1]Datos!$D$15,([1]Datos!$D$15*[1]Datos!$C$15),IF(E11&lt;=[1]Datos!$D$15,(E11*[1]Datos!$C$15)))</f>
        <v>1824</v>
      </c>
      <c r="H11" s="26"/>
      <c r="I11" s="26">
        <f t="shared" si="0"/>
        <v>56454</v>
      </c>
      <c r="J11" s="26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3486.6756666666661</v>
      </c>
      <c r="K11" s="26">
        <v>957.61</v>
      </c>
      <c r="L11" s="26">
        <v>25</v>
      </c>
      <c r="M11" s="26">
        <f t="shared" si="1"/>
        <v>982.61</v>
      </c>
      <c r="N11" s="26">
        <v>8015.29</v>
      </c>
      <c r="O11" s="29">
        <f t="shared" si="2"/>
        <v>51984.71</v>
      </c>
    </row>
    <row r="12" spans="2:19" s="12" customFormat="1" x14ac:dyDescent="0.25">
      <c r="B12" s="31">
        <v>5</v>
      </c>
      <c r="C12" s="37" t="s">
        <v>23</v>
      </c>
      <c r="D12" s="46" t="s">
        <v>45</v>
      </c>
      <c r="E12" s="50">
        <v>41000</v>
      </c>
      <c r="F12" s="36">
        <f>IF(E12&gt;=[1]Datos!$D$14,([1]Datos!$D$14*[1]Datos!$C$14),IF(E12&lt;=[1]Datos!$D$14,(E12*[1]Datos!$C$14)))</f>
        <v>1176.7</v>
      </c>
      <c r="G12" s="35">
        <f>IF(E12&gt;=[1]Datos!$D$15,([1]Datos!$D$15*[1]Datos!$C$15),IF(E12&lt;=[1]Datos!$D$15,(E12*[1]Datos!$C$15)))</f>
        <v>1246.4000000000001</v>
      </c>
      <c r="H12" s="26"/>
      <c r="I12" s="26">
        <f t="shared" si="0"/>
        <v>38576.9</v>
      </c>
      <c r="J12" s="26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583.78349999999989</v>
      </c>
      <c r="K12" s="26">
        <v>349.28</v>
      </c>
      <c r="L12" s="26">
        <v>25</v>
      </c>
      <c r="M12" s="26">
        <f t="shared" si="1"/>
        <v>374.28</v>
      </c>
      <c r="N12" s="26">
        <v>3398.64</v>
      </c>
      <c r="O12" s="29">
        <f t="shared" si="2"/>
        <v>37601.360000000001</v>
      </c>
    </row>
    <row r="13" spans="2:19" s="12" customFormat="1" x14ac:dyDescent="0.25">
      <c r="B13" s="25">
        <v>6</v>
      </c>
      <c r="C13" s="37" t="s">
        <v>22</v>
      </c>
      <c r="D13" s="46" t="s">
        <v>45</v>
      </c>
      <c r="E13" s="50">
        <v>35000</v>
      </c>
      <c r="F13" s="36">
        <f>IF(E13&gt;=[1]Datos!$D$14,([1]Datos!$D$14*[1]Datos!$C$14),IF(E13&lt;=[1]Datos!$D$14,(E13*[1]Datos!$C$14)))</f>
        <v>1004.5</v>
      </c>
      <c r="G13" s="35">
        <f>IF(E13&gt;=[1]Datos!$D$15,([1]Datos!$D$15*[1]Datos!$C$15),IF(E13&lt;=[1]Datos!$D$15,(E13*[1]Datos!$C$15)))</f>
        <v>1064</v>
      </c>
      <c r="H13" s="26">
        <v>1190.1199999999999</v>
      </c>
      <c r="I13" s="26">
        <f t="shared" si="0"/>
        <v>31741.38</v>
      </c>
      <c r="J13" s="26" t="str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0</v>
      </c>
      <c r="K13" s="26"/>
      <c r="L13" s="26">
        <v>25</v>
      </c>
      <c r="M13" s="26">
        <f t="shared" si="1"/>
        <v>1215.1199999999999</v>
      </c>
      <c r="N13" s="26">
        <f>+F13+G13+J13+M13</f>
        <v>3283.62</v>
      </c>
      <c r="O13" s="29">
        <f t="shared" si="2"/>
        <v>31716.38</v>
      </c>
    </row>
    <row r="14" spans="2:19" s="12" customFormat="1" x14ac:dyDescent="0.25">
      <c r="B14" s="25">
        <v>7</v>
      </c>
      <c r="C14" s="37" t="s">
        <v>21</v>
      </c>
      <c r="D14" s="46" t="s">
        <v>45</v>
      </c>
      <c r="E14" s="50">
        <v>71000</v>
      </c>
      <c r="F14" s="36">
        <f>IF(E14&gt;=[1]Datos!$D$14,([1]Datos!$D$14*[1]Datos!$C$14),IF(E14&lt;=[1]Datos!$D$14,(E14*[1]Datos!$C$14)))</f>
        <v>2037.7</v>
      </c>
      <c r="G14" s="35">
        <f>IF(E14&gt;=[1]Datos!$D$15,([1]Datos!$D$15*[1]Datos!$C$15),IF(E14&lt;=[1]Datos!$D$15,(E14*[1]Datos!$C$15)))</f>
        <v>2158.4</v>
      </c>
      <c r="H14" s="26"/>
      <c r="I14" s="26">
        <f t="shared" si="0"/>
        <v>66803.899999999994</v>
      </c>
      <c r="J14" s="26">
        <f>IF(I14&lt;=[1]Datos!$G$7,"0",IF(I14&lt;=[1]Datos!$G$8,(I14-[1]Datos!$F$8)*[1]Datos!$I$6,IF(I14&lt;=[1]Datos!$G$9,[1]Datos!$I$8+(I14-[1]Datos!$F$9)*[1]Datos!$J$6,IF(I14&gt;=[1]Datos!$F$10,([1]Datos!$I$8+[1]Datos!$J$8)+(I14-[1]Datos!$F$10)*[1]Datos!$K$6))))</f>
        <v>5556.6556666666656</v>
      </c>
      <c r="K14" s="26">
        <v>698.56</v>
      </c>
      <c r="L14" s="26">
        <v>25</v>
      </c>
      <c r="M14" s="26">
        <f t="shared" si="1"/>
        <v>723.56</v>
      </c>
      <c r="N14" s="26">
        <f>+F14+G14+J14+M14</f>
        <v>10476.315666666665</v>
      </c>
      <c r="O14" s="29">
        <f t="shared" si="2"/>
        <v>60523.684333333338</v>
      </c>
    </row>
    <row r="15" spans="2:19" s="12" customFormat="1" x14ac:dyDescent="0.25">
      <c r="B15" s="31">
        <v>8</v>
      </c>
      <c r="C15" s="37" t="s">
        <v>9</v>
      </c>
      <c r="D15" s="46" t="s">
        <v>45</v>
      </c>
      <c r="E15" s="50">
        <v>35000</v>
      </c>
      <c r="F15" s="36">
        <f>IF(E15&gt;=[1]Datos!$D$14,([1]Datos!$D$14*[1]Datos!$C$14),IF(E15&lt;=[1]Datos!$D$14,(E15*[1]Datos!$C$14)))</f>
        <v>1004.5</v>
      </c>
      <c r="G15" s="35">
        <f>IF(E15&gt;=[1]Datos!$D$15,([1]Datos!$D$15*[1]Datos!$C$15),IF(E15&lt;=[1]Datos!$D$15,(E15*[1]Datos!$C$15)))</f>
        <v>1064</v>
      </c>
      <c r="H15" s="26"/>
      <c r="I15" s="26">
        <f t="shared" si="0"/>
        <v>32931.5</v>
      </c>
      <c r="J15" s="26" t="str">
        <f>IF(I15&lt;=[1]Datos!$G$7,"0",IF(I15&lt;=[1]Datos!$G$8,(I15-[1]Datos!$F$8)*[1]Datos!$I$6,IF(I15&lt;=[1]Datos!$G$9,[1]Datos!$I$8+(I15-[1]Datos!$F$9)*[1]Datos!$J$6,IF(I15&gt;=[1]Datos!$F$10,([1]Datos!$I$8+[1]Datos!$J$8)+(I15-[1]Datos!$F$10)*[1]Datos!$K$6))))</f>
        <v>0</v>
      </c>
      <c r="K15" s="26">
        <v>349.28</v>
      </c>
      <c r="L15" s="26">
        <v>25</v>
      </c>
      <c r="M15" s="26">
        <f t="shared" si="1"/>
        <v>374.28</v>
      </c>
      <c r="N15" s="26">
        <f>+F15+G15+J15+M15</f>
        <v>2442.7799999999997</v>
      </c>
      <c r="O15" s="29">
        <f t="shared" si="2"/>
        <v>32557.22</v>
      </c>
    </row>
    <row r="16" spans="2:19" s="12" customFormat="1" x14ac:dyDescent="0.25">
      <c r="B16" s="25">
        <v>9</v>
      </c>
      <c r="C16" s="37" t="s">
        <v>20</v>
      </c>
      <c r="D16" s="46" t="s">
        <v>45</v>
      </c>
      <c r="E16" s="50">
        <v>270000</v>
      </c>
      <c r="F16" s="36">
        <v>7749</v>
      </c>
      <c r="G16" s="35">
        <v>4742.3999999999996</v>
      </c>
      <c r="H16" s="26"/>
      <c r="I16" s="26">
        <f t="shared" si="0"/>
        <v>257508.6</v>
      </c>
      <c r="J16" s="26">
        <f>IF(I16&lt;=[1]Datos!$G$7,"0",IF(I16&lt;=[1]Datos!$G$8,(I16-[1]Datos!$F$8)*[1]Datos!$I$6,IF(I16&lt;=[1]Datos!$G$9,[1]Datos!$I$8+(I16-[1]Datos!$F$9)*[1]Datos!$J$6,IF(I16&gt;=[1]Datos!$F$10,([1]Datos!$I$8+[1]Datos!$J$8)+(I16-[1]Datos!$F$10)*[1]Datos!$K$6))))</f>
        <v>52960.010666666669</v>
      </c>
      <c r="K16" s="26">
        <v>0</v>
      </c>
      <c r="L16" s="26">
        <v>25</v>
      </c>
      <c r="M16" s="26">
        <f t="shared" si="1"/>
        <v>25</v>
      </c>
      <c r="N16" s="26">
        <f>+F16+G16+J16+M16</f>
        <v>65476.41066666667</v>
      </c>
      <c r="O16" s="29">
        <f t="shared" si="2"/>
        <v>204523.58933333334</v>
      </c>
    </row>
    <row r="17" spans="2:15" s="12" customFormat="1" x14ac:dyDescent="0.25">
      <c r="B17" s="25">
        <v>10</v>
      </c>
      <c r="C17" s="37" t="s">
        <v>19</v>
      </c>
      <c r="D17" s="47" t="s">
        <v>45</v>
      </c>
      <c r="E17" s="51">
        <v>70000</v>
      </c>
      <c r="F17" s="36">
        <f>IF(E17&gt;=[1]Datos!$D$14,([1]Datos!$D$14*[1]Datos!$C$14),IF(E17&lt;=[1]Datos!$D$14,(E17*[1]Datos!$C$14)))</f>
        <v>2009</v>
      </c>
      <c r="G17" s="35">
        <f>IF(E17&gt;=[1]Datos!$D$15,([1]Datos!$D$15*[1]Datos!$C$15),IF(E17&lt;=[1]Datos!$D$15,(E17*[1]Datos!$C$15)))</f>
        <v>2128</v>
      </c>
      <c r="H17" s="26"/>
      <c r="I17" s="26">
        <f t="shared" si="0"/>
        <v>65863</v>
      </c>
      <c r="J17" s="26">
        <f>IF(I17&lt;=[1]Datos!$G$7,"0",IF(I17&lt;=[1]Datos!$G$8,(I17-[1]Datos!$F$8)*[1]Datos!$I$6,IF(I17&lt;=[1]Datos!$G$9,[1]Datos!$I$8+(I17-[1]Datos!$F$9)*[1]Datos!$J$6,IF(I17&gt;=[1]Datos!$F$10,([1]Datos!$I$8+[1]Datos!$J$8)+(I17-[1]Datos!$F$10)*[1]Datos!$K$6))))</f>
        <v>5368.4756666666663</v>
      </c>
      <c r="K17" s="26">
        <v>698.56</v>
      </c>
      <c r="L17" s="26">
        <v>25</v>
      </c>
      <c r="M17" s="26">
        <f t="shared" si="1"/>
        <v>723.56</v>
      </c>
      <c r="N17" s="26">
        <v>10009.290000000001</v>
      </c>
      <c r="O17" s="29">
        <f t="shared" si="2"/>
        <v>59990.71</v>
      </c>
    </row>
    <row r="18" spans="2:15" s="12" customFormat="1" x14ac:dyDescent="0.25">
      <c r="B18" s="31">
        <v>11</v>
      </c>
      <c r="C18" s="24" t="s">
        <v>18</v>
      </c>
      <c r="D18" s="48" t="s">
        <v>45</v>
      </c>
      <c r="E18" s="52">
        <v>43000</v>
      </c>
      <c r="F18" s="36">
        <f>IF(E18&gt;=[1]Datos!$D$14,([1]Datos!$D$14*[1]Datos!$C$14),IF(E18&lt;=[1]Datos!$D$14,(E18*[1]Datos!$C$14)))</f>
        <v>1234.0999999999999</v>
      </c>
      <c r="G18" s="35">
        <f>IF(E18&gt;=[1]Datos!$D$15,([1]Datos!$D$15*[1]Datos!$C$15),IF(E18&lt;=[1]Datos!$D$15,(E18*[1]Datos!$C$15)))</f>
        <v>1307.2</v>
      </c>
      <c r="H18" s="26"/>
      <c r="I18" s="26">
        <f t="shared" si="0"/>
        <v>40458.699999999997</v>
      </c>
      <c r="J18" s="26">
        <f>IF(I18&lt;=[1]Datos!$G$7,"0",IF(I18&lt;=[1]Datos!$G$8,(I18-[1]Datos!$F$8)*[1]Datos!$I$6,IF(I18&lt;=[1]Datos!$G$9,[1]Datos!$I$8+(I18-[1]Datos!$F$9)*[1]Datos!$J$6,IF(I18&gt;=[1]Datos!$F$10,([1]Datos!$I$8+[1]Datos!$J$8)+(I18-[1]Datos!$F$10)*[1]Datos!$K$6))))</f>
        <v>866.05349999999919</v>
      </c>
      <c r="K18" s="26">
        <v>698.56</v>
      </c>
      <c r="L18" s="26">
        <v>25</v>
      </c>
      <c r="M18" s="26">
        <f t="shared" si="1"/>
        <v>723.56</v>
      </c>
      <c r="N18" s="26">
        <v>4030.36</v>
      </c>
      <c r="O18" s="29">
        <f t="shared" si="2"/>
        <v>38969.64</v>
      </c>
    </row>
    <row r="19" spans="2:15" s="12" customFormat="1" x14ac:dyDescent="0.25">
      <c r="B19" s="25">
        <v>12</v>
      </c>
      <c r="C19" s="34" t="s">
        <v>17</v>
      </c>
      <c r="D19" s="49" t="s">
        <v>45</v>
      </c>
      <c r="E19" s="51">
        <v>50000</v>
      </c>
      <c r="F19" s="36">
        <f>IF(E19&gt;=[1]Datos!$D$14,([1]Datos!$D$14*[1]Datos!$C$14),IF(E19&lt;=[1]Datos!$D$14,(E19*[1]Datos!$C$14)))</f>
        <v>1435</v>
      </c>
      <c r="G19" s="35">
        <v>1520</v>
      </c>
      <c r="H19" s="26">
        <f>1190.12+1190.12</f>
        <v>2380.2399999999998</v>
      </c>
      <c r="I19" s="26">
        <f t="shared" si="0"/>
        <v>44664.76</v>
      </c>
      <c r="J19" s="26">
        <v>1854</v>
      </c>
      <c r="K19" s="26">
        <v>698.56</v>
      </c>
      <c r="L19" s="26">
        <v>25</v>
      </c>
      <c r="M19" s="26">
        <f t="shared" si="1"/>
        <v>3103.7999999999997</v>
      </c>
      <c r="N19" s="26">
        <f t="shared" ref="N19:N33" si="3">+F19+G19+J19+M19</f>
        <v>7912.7999999999993</v>
      </c>
      <c r="O19" s="29">
        <f t="shared" si="2"/>
        <v>42087.199999999997</v>
      </c>
    </row>
    <row r="20" spans="2:15" s="12" customFormat="1" x14ac:dyDescent="0.25">
      <c r="B20" s="25">
        <v>13</v>
      </c>
      <c r="C20" s="34" t="s">
        <v>16</v>
      </c>
      <c r="D20" s="49" t="s">
        <v>44</v>
      </c>
      <c r="E20" s="51">
        <v>25000</v>
      </c>
      <c r="F20" s="36">
        <f>IF(E20&gt;=[1]Datos!$D$14,([1]Datos!$D$14*[1]Datos!$C$14),IF(E20&lt;=[1]Datos!$D$14,(E20*[1]Datos!$C$14)))</f>
        <v>717.5</v>
      </c>
      <c r="G20" s="35">
        <f>IF(E20&gt;=[1]Datos!$D$15,([1]Datos!$D$15*[1]Datos!$C$15),IF(E20&lt;=[1]Datos!$D$15,(E20*[1]Datos!$C$15)))</f>
        <v>760</v>
      </c>
      <c r="H20" s="26"/>
      <c r="I20" s="26">
        <f t="shared" si="0"/>
        <v>23522.5</v>
      </c>
      <c r="J20" s="26" t="str">
        <f>IF(I20&lt;=[1]Datos!$G$7,"0",IF(I20&lt;=[1]Datos!$G$8,(I20-[1]Datos!$F$8)*[1]Datos!$I$6,IF(I20&lt;=[1]Datos!$G$9,[1]Datos!$I$8+(I20-[1]Datos!$F$9)*[1]Datos!$J$6,IF(I20&gt;=[1]Datos!$F$10,([1]Datos!$I$8+[1]Datos!$J$8)+(I20-[1]Datos!$F$10)*[1]Datos!$K$6))))</f>
        <v>0</v>
      </c>
      <c r="K20" s="26">
        <v>1467.9</v>
      </c>
      <c r="L20" s="26">
        <v>25</v>
      </c>
      <c r="M20" s="29">
        <f t="shared" si="1"/>
        <v>1492.9</v>
      </c>
      <c r="N20" s="26">
        <f t="shared" si="3"/>
        <v>2970.4</v>
      </c>
      <c r="O20" s="29">
        <f t="shared" si="2"/>
        <v>22029.599999999999</v>
      </c>
    </row>
    <row r="21" spans="2:15" s="12" customFormat="1" x14ac:dyDescent="0.25">
      <c r="B21" s="31">
        <v>14</v>
      </c>
      <c r="C21" s="34" t="s">
        <v>16</v>
      </c>
      <c r="D21" s="49"/>
      <c r="E21" s="51">
        <v>25000</v>
      </c>
      <c r="F21" s="36">
        <f>IF(E21&gt;=[1]Datos!$D$14,([1]Datos!$D$14*[1]Datos!$C$14),IF(E21&lt;=[1]Datos!$D$14,(E21*[1]Datos!$C$14)))</f>
        <v>717.5</v>
      </c>
      <c r="G21" s="35">
        <f>IF(E21&gt;=[1]Datos!$D$15,([1]Datos!$D$15*[1]Datos!$C$15),IF(E21&lt;=[1]Datos!$D$15,(E21*[1]Datos!$C$15)))</f>
        <v>760</v>
      </c>
      <c r="H21" s="26"/>
      <c r="I21" s="26">
        <f t="shared" si="0"/>
        <v>23522.5</v>
      </c>
      <c r="J21" s="26"/>
      <c r="K21" s="26">
        <v>1467.9</v>
      </c>
      <c r="L21" s="26">
        <v>25</v>
      </c>
      <c r="M21" s="29">
        <f t="shared" si="1"/>
        <v>1492.9</v>
      </c>
      <c r="N21" s="26">
        <f t="shared" si="3"/>
        <v>2970.4</v>
      </c>
      <c r="O21" s="29">
        <f t="shared" si="2"/>
        <v>22029.599999999999</v>
      </c>
    </row>
    <row r="22" spans="2:15" s="12" customFormat="1" x14ac:dyDescent="0.25">
      <c r="B22" s="25">
        <v>15</v>
      </c>
      <c r="C22" s="34" t="s">
        <v>9</v>
      </c>
      <c r="D22" s="49" t="s">
        <v>45</v>
      </c>
      <c r="E22" s="51">
        <v>30000</v>
      </c>
      <c r="F22" s="36">
        <f>IF(E22&gt;=[1]Datos!$D$14,([1]Datos!$D$14*[1]Datos!$C$14),IF(E22&lt;=[1]Datos!$D$14,(E22*[1]Datos!$C$14)))</f>
        <v>861</v>
      </c>
      <c r="G22" s="35">
        <f>IF(E22&gt;=[1]Datos!$D$15,([1]Datos!$D$15*[1]Datos!$C$15),IF(E22&lt;=[1]Datos!$D$15,(E22*[1]Datos!$C$15)))</f>
        <v>912</v>
      </c>
      <c r="H22" s="26"/>
      <c r="I22" s="26">
        <f t="shared" si="0"/>
        <v>28227</v>
      </c>
      <c r="J22" s="26" t="str">
        <f>IF(I22&lt;=[1]Datos!$G$7,"0",IF(I22&lt;=[1]Datos!$G$8,(I22-[1]Datos!$F$8)*[1]Datos!$I$6,IF(I22&lt;=[1]Datos!$G$9,[1]Datos!$I$8+(I22-[1]Datos!$F$9)*[1]Datos!$J$6,IF(I22&gt;=[1]Datos!$F$10,([1]Datos!$I$8+[1]Datos!$J$8)+(I22-[1]Datos!$F$10)*[1]Datos!$K$6))))</f>
        <v>0</v>
      </c>
      <c r="K22" s="26">
        <v>4975.3</v>
      </c>
      <c r="L22" s="26">
        <v>25</v>
      </c>
      <c r="M22" s="26">
        <f t="shared" si="1"/>
        <v>5000.3</v>
      </c>
      <c r="N22" s="26">
        <f t="shared" si="3"/>
        <v>6773.3</v>
      </c>
      <c r="O22" s="29">
        <f t="shared" si="2"/>
        <v>23226.7</v>
      </c>
    </row>
    <row r="23" spans="2:15" s="12" customFormat="1" x14ac:dyDescent="0.25">
      <c r="B23" s="25">
        <v>16</v>
      </c>
      <c r="C23" s="34" t="s">
        <v>15</v>
      </c>
      <c r="D23" s="49" t="s">
        <v>44</v>
      </c>
      <c r="E23" s="51">
        <v>23000</v>
      </c>
      <c r="F23" s="36">
        <f>IF(E23&gt;=[1]Datos!$D$14,([1]Datos!$D$14*[1]Datos!$C$14),IF(E23&lt;=[1]Datos!$D$14,(E23*[1]Datos!$C$14)))</f>
        <v>660.1</v>
      </c>
      <c r="G23" s="35">
        <f>IF(E23&gt;=[1]Datos!$D$15,([1]Datos!$D$15*[1]Datos!$C$15),IF(E23&lt;=[1]Datos!$D$15,(E23*[1]Datos!$C$15)))</f>
        <v>699.2</v>
      </c>
      <c r="H23" s="21">
        <v>0</v>
      </c>
      <c r="I23" s="26">
        <f t="shared" si="0"/>
        <v>21640.7</v>
      </c>
      <c r="J23" s="26" t="str">
        <f>IF(I23&lt;=[1]Datos!$G$7,"0",IF(I23&lt;=[1]Datos!$G$8,(I23-[1]Datos!$F$8)*[1]Datos!$I$6,IF(I23&lt;=[1]Datos!$G$9,[1]Datos!$I$8+(I23-[1]Datos!$F$9)*[1]Datos!$J$6,IF(I23&gt;=[1]Datos!$F$10,([1]Datos!$I$8+[1]Datos!$J$8)+(I23-[1]Datos!$F$10)*[1]Datos!$K$6))))</f>
        <v>0</v>
      </c>
      <c r="K23" s="26">
        <v>435.28</v>
      </c>
      <c r="L23" s="21">
        <v>25</v>
      </c>
      <c r="M23" s="26">
        <f t="shared" si="1"/>
        <v>460.28</v>
      </c>
      <c r="N23" s="26">
        <f t="shared" si="3"/>
        <v>1819.5800000000002</v>
      </c>
      <c r="O23" s="29">
        <f t="shared" si="2"/>
        <v>21180.42</v>
      </c>
    </row>
    <row r="24" spans="2:15" s="12" customFormat="1" x14ac:dyDescent="0.25">
      <c r="B24" s="31">
        <v>17</v>
      </c>
      <c r="C24" s="34" t="s">
        <v>14</v>
      </c>
      <c r="D24" s="49" t="s">
        <v>45</v>
      </c>
      <c r="E24" s="50">
        <v>21200</v>
      </c>
      <c r="F24" s="28">
        <f>IF(E24&gt;=[1]Datos!$D$14,([1]Datos!$D$14*[1]Datos!$C$14),IF(E24&lt;=[1]Datos!$D$14,(E24*[1]Datos!$C$14)))</f>
        <v>608.43999999999994</v>
      </c>
      <c r="G24" s="27">
        <f>IF(E24&gt;=[1]Datos!$D$15,([1]Datos!$D$15*[1]Datos!$C$15),IF(E24&lt;=[1]Datos!$D$15,(E24*[1]Datos!$C$15)))</f>
        <v>644.48</v>
      </c>
      <c r="H24" s="28">
        <f>1190.12+1190.12</f>
        <v>2380.2399999999998</v>
      </c>
      <c r="I24" s="26">
        <f t="shared" si="0"/>
        <v>17566.84</v>
      </c>
      <c r="J24" s="26" t="str">
        <f>IF(I24&lt;=[1]Datos!$G$7,"0",IF(I24&lt;=[1]Datos!$G$8,(I24-[1]Datos!$F$8)*[1]Datos!$I$6,IF(I24&lt;=[1]Datos!$G$9,[1]Datos!$I$8+(I24-[1]Datos!$F$9)*[1]Datos!$J$6,IF(I24&gt;=[1]Datos!$F$10,([1]Datos!$I$8+[1]Datos!$J$8)+(I24-[1]Datos!$F$10)*[1]Datos!$K$6))))</f>
        <v>0</v>
      </c>
      <c r="K24" s="28">
        <v>698.56</v>
      </c>
      <c r="L24" s="27">
        <v>25</v>
      </c>
      <c r="M24" s="26">
        <f t="shared" si="1"/>
        <v>3103.7999999999997</v>
      </c>
      <c r="N24" s="26">
        <f t="shared" si="3"/>
        <v>4356.7199999999993</v>
      </c>
      <c r="O24" s="29">
        <f t="shared" si="2"/>
        <v>16843.28</v>
      </c>
    </row>
    <row r="25" spans="2:15" s="12" customFormat="1" x14ac:dyDescent="0.25">
      <c r="B25" s="25">
        <v>18</v>
      </c>
      <c r="C25" s="34" t="s">
        <v>14</v>
      </c>
      <c r="D25" s="49" t="s">
        <v>45</v>
      </c>
      <c r="E25" s="50">
        <v>21200</v>
      </c>
      <c r="F25" s="28">
        <f>IF(E25&gt;=[1]Datos!$D$14,([1]Datos!$D$14*[1]Datos!$C$14),IF(E25&lt;=[1]Datos!$D$14,(E25*[1]Datos!$C$14)))</f>
        <v>608.43999999999994</v>
      </c>
      <c r="G25" s="27">
        <f>IF(E25&gt;=[1]Datos!$D$15,([1]Datos!$D$15*[1]Datos!$C$15),IF(E25&lt;=[1]Datos!$D$15,(E25*[1]Datos!$C$15)))</f>
        <v>644.48</v>
      </c>
      <c r="H25" s="22"/>
      <c r="I25" s="26">
        <f t="shared" si="0"/>
        <v>19947.080000000002</v>
      </c>
      <c r="J25" s="26" t="str">
        <f>IF(I25&lt;=[1]Datos!$G$7,"0",IF(I25&lt;=[1]Datos!$G$8,(I25-[1]Datos!$F$8)*[1]Datos!$I$6,IF(I25&lt;=[1]Datos!$G$9,[1]Datos!$I$8+(I25-[1]Datos!$F$9)*[1]Datos!$J$6,IF(I25&gt;=[1]Datos!$F$10,([1]Datos!$I$8+[1]Datos!$J$8)+(I25-[1]Datos!$F$10)*[1]Datos!$K$6))))</f>
        <v>0</v>
      </c>
      <c r="K25" s="22"/>
      <c r="L25" s="22">
        <v>25</v>
      </c>
      <c r="M25" s="26">
        <f t="shared" si="1"/>
        <v>25</v>
      </c>
      <c r="N25" s="26">
        <f t="shared" si="3"/>
        <v>1277.92</v>
      </c>
      <c r="O25" s="29">
        <f t="shared" si="2"/>
        <v>19922.080000000002</v>
      </c>
    </row>
    <row r="26" spans="2:15" s="12" customFormat="1" x14ac:dyDescent="0.25">
      <c r="B26" s="25">
        <v>19</v>
      </c>
      <c r="C26" s="34" t="s">
        <v>14</v>
      </c>
      <c r="D26" s="49" t="s">
        <v>45</v>
      </c>
      <c r="E26" s="50">
        <v>21200</v>
      </c>
      <c r="F26" s="36">
        <f>IF(E26&gt;=[1]Datos!$D$14,([1]Datos!$D$14*[1]Datos!$C$14),IF(E26&lt;=[1]Datos!$D$14,(E26*[1]Datos!$C$14)))</f>
        <v>608.43999999999994</v>
      </c>
      <c r="G26" s="35">
        <f>IF(E26&gt;=[1]Datos!$D$15,([1]Datos!$D$15*[1]Datos!$C$15),IF(E26&lt;=[1]Datos!$D$15,(E26*[1]Datos!$C$15)))</f>
        <v>644.48</v>
      </c>
      <c r="H26" s="21"/>
      <c r="I26" s="26">
        <f t="shared" si="0"/>
        <v>19947.080000000002</v>
      </c>
      <c r="J26" s="26" t="str">
        <f>IF(I26&lt;=[1]Datos!$G$7,"0",IF(I26&lt;=[1]Datos!$G$8,(I26-[1]Datos!$F$8)*[1]Datos!$I$6,IF(I26&lt;=[1]Datos!$G$9,[1]Datos!$I$8+(I26-[1]Datos!$F$9)*[1]Datos!$J$6,IF(I26&gt;=[1]Datos!$F$10,([1]Datos!$I$8+[1]Datos!$J$8)+(I26-[1]Datos!$F$10)*[1]Datos!$K$6))))</f>
        <v>0</v>
      </c>
      <c r="K26" s="21"/>
      <c r="L26" s="21">
        <v>25</v>
      </c>
      <c r="M26" s="26">
        <f t="shared" si="1"/>
        <v>25</v>
      </c>
      <c r="N26" s="26">
        <f t="shared" si="3"/>
        <v>1277.92</v>
      </c>
      <c r="O26" s="29">
        <f t="shared" si="2"/>
        <v>19922.080000000002</v>
      </c>
    </row>
    <row r="27" spans="2:15" s="12" customFormat="1" x14ac:dyDescent="0.25">
      <c r="B27" s="31">
        <v>20</v>
      </c>
      <c r="C27" s="34" t="s">
        <v>14</v>
      </c>
      <c r="D27" s="49" t="s">
        <v>45</v>
      </c>
      <c r="E27" s="50">
        <v>21200</v>
      </c>
      <c r="F27" s="28">
        <f>IF(E27&gt;=[1]Datos!$D$14,([1]Datos!$D$14*[1]Datos!$C$14),IF(E27&lt;=[1]Datos!$D$14,(E27*[1]Datos!$C$14)))</f>
        <v>608.43999999999994</v>
      </c>
      <c r="G27" s="27">
        <f>IF(E27&gt;=[1]Datos!$D$15,([1]Datos!$D$15*[1]Datos!$C$15),IF(E27&lt;=[1]Datos!$D$15,(E27*[1]Datos!$C$15)))</f>
        <v>644.48</v>
      </c>
      <c r="H27" s="27"/>
      <c r="I27" s="26">
        <f t="shared" si="0"/>
        <v>19947.080000000002</v>
      </c>
      <c r="J27" s="26" t="str">
        <f>IF(I27&lt;=[1]Datos!$G$7,"0",IF(I27&lt;=[1]Datos!$G$8,(I27-[1]Datos!$F$8)*[1]Datos!$I$6,IF(I27&lt;=[1]Datos!$G$9,[1]Datos!$I$8+(I27-[1]Datos!$F$9)*[1]Datos!$J$6,IF(I27&gt;=[1]Datos!$F$10,([1]Datos!$I$8+[1]Datos!$J$8)+(I27-[1]Datos!$F$10)*[1]Datos!$K$6))))</f>
        <v>0</v>
      </c>
      <c r="K27" s="28">
        <v>0</v>
      </c>
      <c r="L27" s="27">
        <v>25</v>
      </c>
      <c r="M27" s="26">
        <f t="shared" si="1"/>
        <v>25</v>
      </c>
      <c r="N27" s="26">
        <f t="shared" si="3"/>
        <v>1277.92</v>
      </c>
      <c r="O27" s="29">
        <f t="shared" si="2"/>
        <v>19922.080000000002</v>
      </c>
    </row>
    <row r="28" spans="2:15" s="12" customFormat="1" x14ac:dyDescent="0.25">
      <c r="B28" s="25">
        <v>21</v>
      </c>
      <c r="C28" s="30" t="s">
        <v>13</v>
      </c>
      <c r="D28" s="48" t="s">
        <v>44</v>
      </c>
      <c r="E28" s="52">
        <v>21000</v>
      </c>
      <c r="F28" s="36">
        <f>IF(E28&gt;=[1]Datos!$D$14,([1]Datos!$D$14*[1]Datos!$C$14),IF(E28&lt;=[1]Datos!$D$14,(E28*[1]Datos!$C$14)))</f>
        <v>602.70000000000005</v>
      </c>
      <c r="G28" s="35">
        <f>IF(E28&gt;=[1]Datos!$D$15,([1]Datos!$D$15*[1]Datos!$C$15),IF(E28&lt;=[1]Datos!$D$15,(E28*[1]Datos!$C$15)))</f>
        <v>638.4</v>
      </c>
      <c r="H28" s="21"/>
      <c r="I28" s="26">
        <f t="shared" si="0"/>
        <v>19758.900000000001</v>
      </c>
      <c r="J28" s="26" t="str">
        <f>IF(I28&lt;=[1]Datos!$G$7,"0",IF(I28&lt;=[1]Datos!$G$8,(I28-[1]Datos!$F$8)*[1]Datos!$I$6,IF(I28&lt;=[1]Datos!$G$9,[1]Datos!$I$8+(I28-[1]Datos!$F$9)*[1]Datos!$J$6,IF(I28&gt;=[1]Datos!$F$10,([1]Datos!$I$8+[1]Datos!$J$8)+(I28-[1]Datos!$F$10)*[1]Datos!$K$6))))</f>
        <v>0</v>
      </c>
      <c r="K28" s="21"/>
      <c r="L28" s="21">
        <v>25</v>
      </c>
      <c r="M28" s="26">
        <f t="shared" si="1"/>
        <v>25</v>
      </c>
      <c r="N28" s="26">
        <f t="shared" si="3"/>
        <v>1266.0999999999999</v>
      </c>
      <c r="O28" s="29">
        <f t="shared" si="2"/>
        <v>19733.900000000001</v>
      </c>
    </row>
    <row r="29" spans="2:15" s="12" customFormat="1" x14ac:dyDescent="0.25">
      <c r="B29" s="25">
        <v>22</v>
      </c>
      <c r="C29" s="30" t="s">
        <v>13</v>
      </c>
      <c r="D29" s="48" t="s">
        <v>44</v>
      </c>
      <c r="E29" s="52">
        <v>25000</v>
      </c>
      <c r="F29" s="36">
        <f>IF(E29&gt;=[1]Datos!$D$14,([1]Datos!$D$14*[1]Datos!$C$14),IF(E29&lt;=[1]Datos!$D$14,(E29*[1]Datos!$C$14)))</f>
        <v>717.5</v>
      </c>
      <c r="G29" s="35">
        <f>IF(E29&gt;=[1]Datos!$D$15,([1]Datos!$D$15*[1]Datos!$C$15),IF(E29&lt;=[1]Datos!$D$15,(E29*[1]Datos!$C$15)))</f>
        <v>760</v>
      </c>
      <c r="H29" s="21"/>
      <c r="I29" s="26">
        <f t="shared" si="0"/>
        <v>23522.5</v>
      </c>
      <c r="J29" s="26" t="str">
        <f>IF(I29&lt;=[1]Datos!$G$7,"0",IF(I29&lt;=[1]Datos!$G$8,(I29-[1]Datos!$F$8)*[1]Datos!$I$6,IF(I29&lt;=[1]Datos!$G$9,[1]Datos!$I$8+(I29-[1]Datos!$F$9)*[1]Datos!$J$6,IF(I29&gt;=[1]Datos!$F$10,([1]Datos!$I$8+[1]Datos!$J$8)+(I29-[1]Datos!$F$10)*[1]Datos!$K$6))))</f>
        <v>0</v>
      </c>
      <c r="K29" s="21"/>
      <c r="L29" s="21">
        <v>25</v>
      </c>
      <c r="M29" s="26">
        <f t="shared" si="1"/>
        <v>25</v>
      </c>
      <c r="N29" s="26">
        <f t="shared" si="3"/>
        <v>1502.5</v>
      </c>
      <c r="O29" s="29">
        <f t="shared" si="2"/>
        <v>23497.5</v>
      </c>
    </row>
    <row r="30" spans="2:15" s="12" customFormat="1" x14ac:dyDescent="0.25">
      <c r="B30" s="31">
        <v>23</v>
      </c>
      <c r="C30" s="30" t="s">
        <v>12</v>
      </c>
      <c r="D30" s="48" t="s">
        <v>44</v>
      </c>
      <c r="E30" s="50">
        <v>21200</v>
      </c>
      <c r="F30" s="36">
        <f>IF(E30&gt;=[1]Datos!$D$14,([1]Datos!$D$14*[1]Datos!$C$14),IF(E30&lt;=[1]Datos!$D$14,(E30*[1]Datos!$C$14)))</f>
        <v>608.43999999999994</v>
      </c>
      <c r="G30" s="35">
        <f>IF(E30&gt;=[1]Datos!$D$15,([1]Datos!$D$15*[1]Datos!$C$15),IF(E30&lt;=[1]Datos!$D$15,(E30*[1]Datos!$C$15)))</f>
        <v>644.48</v>
      </c>
      <c r="H30" s="26"/>
      <c r="I30" s="26">
        <f t="shared" si="0"/>
        <v>19947.080000000002</v>
      </c>
      <c r="J30" s="26" t="str">
        <f>IF(I30&lt;=[1]Datos!$G$7,"0",IF(I30&lt;=[1]Datos!$G$8,(I30-[1]Datos!$F$8)*[1]Datos!$I$6,IF(I30&lt;=[1]Datos!$G$9,[1]Datos!$I$8+(I30-[1]Datos!$F$9)*[1]Datos!$J$6,IF(I30&gt;=[1]Datos!$F$10,([1]Datos!$I$8+[1]Datos!$J$8)+(I30-[1]Datos!$F$10)*[1]Datos!$K$6))))</f>
        <v>0</v>
      </c>
      <c r="K30" s="26"/>
      <c r="L30" s="26">
        <v>25</v>
      </c>
      <c r="M30" s="26">
        <f t="shared" si="1"/>
        <v>25</v>
      </c>
      <c r="N30" s="26">
        <f t="shared" si="3"/>
        <v>1277.92</v>
      </c>
      <c r="O30" s="29">
        <f t="shared" si="2"/>
        <v>19922.080000000002</v>
      </c>
    </row>
    <row r="31" spans="2:15" s="12" customFormat="1" x14ac:dyDescent="0.25">
      <c r="B31" s="25">
        <v>24</v>
      </c>
      <c r="C31" s="30" t="s">
        <v>11</v>
      </c>
      <c r="D31" s="48" t="s">
        <v>44</v>
      </c>
      <c r="E31" s="53">
        <v>130000</v>
      </c>
      <c r="F31" s="28">
        <f>IF(E31&gt;=[1]Datos!$D$14,([1]Datos!$D$14*[1]Datos!$C$14),IF(E31&lt;=[1]Datos!$D$14,(E31*[1]Datos!$C$14)))</f>
        <v>3731</v>
      </c>
      <c r="G31" s="27">
        <f>IF(E31&gt;=[1]Datos!$D$15,([1]Datos!$D$15*[1]Datos!$C$15),IF(E31&lt;=[1]Datos!$D$15,(E31*[1]Datos!$C$15)))</f>
        <v>3952</v>
      </c>
      <c r="H31" s="27">
        <v>1190.1199999999999</v>
      </c>
      <c r="I31" s="26">
        <f t="shared" si="0"/>
        <v>121126.88</v>
      </c>
      <c r="J31" s="26">
        <f>IF(I31&lt;=[1]Datos!$G$7,"0",IF(I31&lt;=[1]Datos!$G$8,(I31-[1]Datos!$F$8)*[1]Datos!$I$6,IF(I31&lt;=[1]Datos!$G$9,[1]Datos!$I$8+(I31-[1]Datos!$F$9)*[1]Datos!$J$6,IF(I31&gt;=[1]Datos!$F$10,([1]Datos!$I$8+[1]Datos!$J$8)+(I31-[1]Datos!$F$10)*[1]Datos!$K$6))))</f>
        <v>18864.580666666669</v>
      </c>
      <c r="K31" s="28">
        <v>1397.13</v>
      </c>
      <c r="L31" s="27">
        <v>25</v>
      </c>
      <c r="M31" s="26">
        <f t="shared" si="1"/>
        <v>2612.25</v>
      </c>
      <c r="N31" s="26">
        <f t="shared" si="3"/>
        <v>29159.830666666669</v>
      </c>
      <c r="O31" s="29">
        <f t="shared" si="2"/>
        <v>100840.16933333332</v>
      </c>
    </row>
    <row r="32" spans="2:15" s="12" customFormat="1" x14ac:dyDescent="0.25">
      <c r="B32" s="25">
        <v>25</v>
      </c>
      <c r="C32" s="30" t="s">
        <v>8</v>
      </c>
      <c r="D32" s="48" t="s">
        <v>45</v>
      </c>
      <c r="E32" s="52">
        <v>60000</v>
      </c>
      <c r="F32" s="28">
        <f>IF(E32&gt;=[1]Datos!$D$14,([1]Datos!$D$14*[1]Datos!$C$14),IF(E32&lt;=[1]Datos!$D$14,(E32*[1]Datos!$C$14)))</f>
        <v>1722</v>
      </c>
      <c r="G32" s="27">
        <f>IF(E32&gt;=[1]Datos!$D$15,([1]Datos!$D$15*[1]Datos!$C$15),IF(E32&lt;=[1]Datos!$D$15,(E32*[1]Datos!$C$15)))</f>
        <v>1824</v>
      </c>
      <c r="H32" s="27"/>
      <c r="I32" s="26">
        <f t="shared" si="0"/>
        <v>56454</v>
      </c>
      <c r="J32" s="26">
        <f>IF(I32&lt;=[1]Datos!$G$7,"0",IF(I32&lt;=[1]Datos!$G$8,(I32-[1]Datos!$F$8)*[1]Datos!$I$6,IF(I32&lt;=[1]Datos!$G$9,[1]Datos!$I$8+(I32-[1]Datos!$F$9)*[1]Datos!$J$6,IF(I32&gt;=[1]Datos!$F$10,([1]Datos!$I$8+[1]Datos!$J$8)+(I32-[1]Datos!$F$10)*[1]Datos!$K$6))))</f>
        <v>3486.6756666666661</v>
      </c>
      <c r="K32" s="27">
        <v>4716.25</v>
      </c>
      <c r="L32" s="27">
        <v>25</v>
      </c>
      <c r="M32" s="26">
        <f t="shared" si="1"/>
        <v>4741.25</v>
      </c>
      <c r="N32" s="26">
        <f t="shared" si="3"/>
        <v>11773.925666666666</v>
      </c>
      <c r="O32" s="29">
        <f t="shared" si="2"/>
        <v>48226.074333333338</v>
      </c>
    </row>
    <row r="33" spans="2:15" s="12" customFormat="1" x14ac:dyDescent="0.25">
      <c r="B33" s="31">
        <v>26</v>
      </c>
      <c r="C33" s="30" t="s">
        <v>10</v>
      </c>
      <c r="D33" s="48" t="s">
        <v>44</v>
      </c>
      <c r="E33" s="52">
        <v>115000</v>
      </c>
      <c r="F33" s="28">
        <f>IF(E33&gt;=[1]Datos!$D$14,([1]Datos!$D$14*[1]Datos!$C$14),IF(E33&lt;=[1]Datos!$D$14,(E33*[1]Datos!$C$14)))</f>
        <v>3300.5</v>
      </c>
      <c r="G33" s="27">
        <f>IF(E33&gt;=[1]Datos!$D$15,([1]Datos!$D$15*[1]Datos!$C$15),IF(E33&lt;=[1]Datos!$D$15,(E33*[1]Datos!$C$15)))</f>
        <v>3496</v>
      </c>
      <c r="H33" s="33"/>
      <c r="I33" s="26">
        <f t="shared" si="0"/>
        <v>108203.5</v>
      </c>
      <c r="J33" s="26">
        <f>IF(I33&lt;=[1]Datos!$G$7,"0",IF(I33&lt;=[1]Datos!$G$8,(I33-[1]Datos!$F$8)*[1]Datos!$I$6,IF(I33&lt;=[1]Datos!$G$9,[1]Datos!$I$8+(I33-[1]Datos!$F$9)*[1]Datos!$J$6,IF(I33&gt;=[1]Datos!$F$10,([1]Datos!$I$8+[1]Datos!$J$8)+(I33-[1]Datos!$F$10)*[1]Datos!$K$6))))</f>
        <v>15633.735666666667</v>
      </c>
      <c r="K33" s="33">
        <v>957.61</v>
      </c>
      <c r="L33" s="27">
        <v>25</v>
      </c>
      <c r="M33" s="26">
        <f t="shared" si="1"/>
        <v>982.61</v>
      </c>
      <c r="N33" s="26">
        <f t="shared" si="3"/>
        <v>23412.845666666668</v>
      </c>
      <c r="O33" s="29">
        <f t="shared" si="2"/>
        <v>91587.154333333339</v>
      </c>
    </row>
    <row r="34" spans="2:15" s="12" customFormat="1" x14ac:dyDescent="0.25">
      <c r="B34" s="25">
        <v>27</v>
      </c>
      <c r="C34" s="34" t="s">
        <v>9</v>
      </c>
      <c r="D34" s="49" t="s">
        <v>45</v>
      </c>
      <c r="E34" s="52">
        <v>38000</v>
      </c>
      <c r="F34" s="28">
        <v>1090.5999999999999</v>
      </c>
      <c r="G34" s="27">
        <v>1155.2</v>
      </c>
      <c r="H34" s="33"/>
      <c r="I34" s="26">
        <f>+E34-F34-G34</f>
        <v>35754.200000000004</v>
      </c>
      <c r="J34" s="26">
        <v>160.38</v>
      </c>
      <c r="K34" s="32">
        <v>3082.6</v>
      </c>
      <c r="L34" s="27">
        <v>25</v>
      </c>
      <c r="M34" s="26">
        <f t="shared" si="1"/>
        <v>3107.6</v>
      </c>
      <c r="N34" s="26">
        <v>4486.24</v>
      </c>
      <c r="O34" s="29">
        <v>33513.760000000002</v>
      </c>
    </row>
    <row r="35" spans="2:15" s="12" customFormat="1" x14ac:dyDescent="0.25">
      <c r="B35" s="25">
        <v>28</v>
      </c>
      <c r="C35" s="34" t="s">
        <v>7</v>
      </c>
      <c r="D35" s="49" t="s">
        <v>44</v>
      </c>
      <c r="E35" s="52">
        <v>71000</v>
      </c>
      <c r="F35" s="28">
        <v>2037.7</v>
      </c>
      <c r="G35" s="27">
        <v>2158.4</v>
      </c>
      <c r="H35" s="33"/>
      <c r="I35" s="26">
        <v>66803.899999999994</v>
      </c>
      <c r="J35" s="26">
        <v>5556.66</v>
      </c>
      <c r="K35" s="32">
        <v>698.56</v>
      </c>
      <c r="L35" s="27">
        <v>25</v>
      </c>
      <c r="M35" s="26">
        <f t="shared" si="1"/>
        <v>723.56</v>
      </c>
      <c r="N35" s="26">
        <v>10476.32</v>
      </c>
      <c r="O35" s="29">
        <v>60523.68</v>
      </c>
    </row>
    <row r="36" spans="2:15" s="12" customFormat="1" x14ac:dyDescent="0.25">
      <c r="B36" s="31">
        <v>29</v>
      </c>
      <c r="C36" s="30" t="s">
        <v>5</v>
      </c>
      <c r="D36" s="48" t="s">
        <v>45</v>
      </c>
      <c r="E36" s="52">
        <v>71000</v>
      </c>
      <c r="F36" s="28">
        <f>IF(E36&gt;=[1]Datos!$D$14,([1]Datos!$D$14*[1]Datos!$C$14),IF(E36&lt;=[1]Datos!$D$14,(E36*[1]Datos!$C$14)))</f>
        <v>2037.7</v>
      </c>
      <c r="G36" s="28">
        <f>IF(E36&gt;=[1]Datos!$D$15,([1]Datos!$D$15*[1]Datos!$C$15),IF(E36&lt;=[1]Datos!$D$15,(E36*[1]Datos!$C$15)))</f>
        <v>2158.4</v>
      </c>
      <c r="H36" s="28"/>
      <c r="I36" s="29">
        <f t="shared" ref="I36:I46" si="4">+E36-(F36+G36+H36)</f>
        <v>66803.899999999994</v>
      </c>
      <c r="J36" s="29">
        <f>IF(I36&lt;=[1]Datos!$G$7,"0",IF(I36&lt;=[1]Datos!$G$8,(I36-[1]Datos!$F$8)*[1]Datos!$I$6,IF(I36&lt;=[1]Datos!$G$9,[1]Datos!$I$8+(I36-[1]Datos!$F$9)*[1]Datos!$J$6,IF(I36&gt;=[1]Datos!$F$10,([1]Datos!$I$8+[1]Datos!$J$8)+(I36-[1]Datos!$F$10)*[1]Datos!$K$6))))</f>
        <v>5556.6556666666656</v>
      </c>
      <c r="K36" s="28">
        <v>349.28</v>
      </c>
      <c r="L36" s="28">
        <v>25</v>
      </c>
      <c r="M36" s="26">
        <f t="shared" si="1"/>
        <v>374.28</v>
      </c>
      <c r="N36" s="26">
        <f t="shared" ref="N36:N46" si="5">+F36+G36+J36+M36</f>
        <v>10127.035666666667</v>
      </c>
      <c r="O36" s="29">
        <f t="shared" ref="O36:O43" si="6">+E36-N36</f>
        <v>60872.964333333337</v>
      </c>
    </row>
    <row r="37" spans="2:15" s="12" customFormat="1" x14ac:dyDescent="0.25">
      <c r="B37" s="25">
        <v>30</v>
      </c>
      <c r="C37" s="30" t="s">
        <v>5</v>
      </c>
      <c r="D37" s="48" t="s">
        <v>45</v>
      </c>
      <c r="E37" s="52">
        <v>58000</v>
      </c>
      <c r="F37" s="28">
        <f>IF(E37&gt;=[1]Datos!$D$14,([1]Datos!$D$14*[1]Datos!$C$14),IF(E37&lt;=[1]Datos!$D$14,(E37*[1]Datos!$C$14)))</f>
        <v>1664.6</v>
      </c>
      <c r="G37" s="28">
        <f>IF(E37&gt;=[1]Datos!$D$15,([1]Datos!$D$15*[1]Datos!$C$15),IF(E37&lt;=[1]Datos!$D$15,(E37*[1]Datos!$C$15)))</f>
        <v>1763.2</v>
      </c>
      <c r="H37" s="28">
        <v>1190.1199999999999</v>
      </c>
      <c r="I37" s="29">
        <f t="shared" si="4"/>
        <v>53382.080000000002</v>
      </c>
      <c r="J37" s="29">
        <f>IF(I37&lt;=[1]Datos!$G$7,"0",IF(I37&lt;=[1]Datos!$G$8,(I37-[1]Datos!$F$8)*[1]Datos!$I$6,IF(I37&lt;=[1]Datos!$G$9,[1]Datos!$I$8+(I37-[1]Datos!$F$9)*[1]Datos!$J$6,IF(I37&gt;=[1]Datos!$F$10,([1]Datos!$I$8+[1]Datos!$J$8)+(I37-[1]Datos!$F$10)*[1]Datos!$K$6))))</f>
        <v>2872.2916666666665</v>
      </c>
      <c r="K37" s="28">
        <v>698.56</v>
      </c>
      <c r="L37" s="28">
        <v>25</v>
      </c>
      <c r="M37" s="29">
        <f t="shared" si="1"/>
        <v>1913.6799999999998</v>
      </c>
      <c r="N37" s="29">
        <f t="shared" si="5"/>
        <v>8213.7716666666674</v>
      </c>
      <c r="O37" s="29">
        <f t="shared" si="6"/>
        <v>49786.228333333333</v>
      </c>
    </row>
    <row r="38" spans="2:15" s="12" customFormat="1" x14ac:dyDescent="0.25">
      <c r="B38" s="25">
        <v>31</v>
      </c>
      <c r="C38" s="30" t="s">
        <v>7</v>
      </c>
      <c r="D38" s="48" t="s">
        <v>45</v>
      </c>
      <c r="E38" s="52">
        <v>71000</v>
      </c>
      <c r="F38" s="28">
        <f>IF(E38&gt;=[1]Datos!$D$14,([1]Datos!$D$14*[1]Datos!$C$14),IF(E38&lt;=[1]Datos!$D$14,(E38*[1]Datos!$C$14)))</f>
        <v>2037.7</v>
      </c>
      <c r="G38" s="28">
        <f>IF(E38&gt;=[1]Datos!$D$15,([1]Datos!$D$15*[1]Datos!$C$15),IF(E38&lt;=[1]Datos!$D$15,(E38*[1]Datos!$C$15)))</f>
        <v>2158.4</v>
      </c>
      <c r="H38" s="28"/>
      <c r="I38" s="29">
        <f t="shared" si="4"/>
        <v>66803.899999999994</v>
      </c>
      <c r="J38" s="29">
        <f>IF(I38&lt;=[1]Datos!$G$7,"0",IF(I38&lt;=[1]Datos!$G$8,(I38-[1]Datos!$F$8)*[1]Datos!$I$6,IF(I38&lt;=[1]Datos!$G$9,[1]Datos!$I$8+(I38-[1]Datos!$F$9)*[1]Datos!$J$6,IF(I38&gt;=[1]Datos!$F$10,([1]Datos!$I$8+[1]Datos!$J$8)+(I38-[1]Datos!$F$10)*[1]Datos!$K$6))))</f>
        <v>5556.6556666666656</v>
      </c>
      <c r="K38" s="28"/>
      <c r="L38" s="28">
        <v>25</v>
      </c>
      <c r="M38" s="26">
        <f t="shared" ref="M38:M46" si="7">+H38+K38+L38</f>
        <v>25</v>
      </c>
      <c r="N38" s="26">
        <f t="shared" si="5"/>
        <v>9777.755666666666</v>
      </c>
      <c r="O38" s="29">
        <f t="shared" si="6"/>
        <v>61222.244333333336</v>
      </c>
    </row>
    <row r="39" spans="2:15" s="12" customFormat="1" x14ac:dyDescent="0.25">
      <c r="B39" s="31">
        <v>32</v>
      </c>
      <c r="C39" s="30" t="s">
        <v>5</v>
      </c>
      <c r="D39" s="48" t="s">
        <v>44</v>
      </c>
      <c r="E39" s="52">
        <v>65000</v>
      </c>
      <c r="F39" s="28">
        <f>IF(E39&gt;=[1]Datos!$D$14,([1]Datos!$D$14*[1]Datos!$C$14),IF(E39&lt;=[1]Datos!$D$14,(E39*[1]Datos!$C$14)))</f>
        <v>1865.5</v>
      </c>
      <c r="G39" s="27">
        <f>IF(E39&gt;=[1]Datos!$D$15,([1]Datos!$D$15*[1]Datos!$C$15),IF(E39&lt;=[1]Datos!$D$15,(E39*[1]Datos!$C$15)))</f>
        <v>1976</v>
      </c>
      <c r="H39" s="27"/>
      <c r="I39" s="26">
        <f t="shared" si="4"/>
        <v>61158.5</v>
      </c>
      <c r="J39" s="26">
        <f>IF(I39&lt;=[1]Datos!$G$7,"0",IF(I39&lt;=[1]Datos!$G$8,(I39-[1]Datos!$F$8)*[1]Datos!$I$6,IF(I39&lt;=[1]Datos!$G$9,[1]Datos!$I$8+(I39-[1]Datos!$F$9)*[1]Datos!$J$6,IF(I39&gt;=[1]Datos!$F$10,([1]Datos!$I$8+[1]Datos!$J$8)+(I39-[1]Datos!$F$10)*[1]Datos!$K$6))))</f>
        <v>4427.5756666666657</v>
      </c>
      <c r="K39" s="28">
        <v>1187.864</v>
      </c>
      <c r="L39" s="27">
        <v>25</v>
      </c>
      <c r="M39" s="26">
        <f t="shared" si="7"/>
        <v>1212.864</v>
      </c>
      <c r="N39" s="26">
        <f t="shared" si="5"/>
        <v>9481.9396666666653</v>
      </c>
      <c r="O39" s="29">
        <f t="shared" si="6"/>
        <v>55518.060333333335</v>
      </c>
    </row>
    <row r="40" spans="2:15" s="12" customFormat="1" x14ac:dyDescent="0.25">
      <c r="B40" s="25">
        <v>33</v>
      </c>
      <c r="C40" s="30" t="s">
        <v>5</v>
      </c>
      <c r="D40" s="48" t="s">
        <v>45</v>
      </c>
      <c r="E40" s="52">
        <v>65000</v>
      </c>
      <c r="F40" s="28">
        <f>IF(E40&gt;=[1]Datos!$D$14,([1]Datos!$D$14*[1]Datos!$C$14),IF(E40&lt;=[1]Datos!$D$14,(E40*[1]Datos!$C$14)))</f>
        <v>1865.5</v>
      </c>
      <c r="G40" s="27">
        <f>IF(E40&gt;=[1]Datos!$D$15,([1]Datos!$D$15*[1]Datos!$C$15),IF(E40&lt;=[1]Datos!$D$15,(E40*[1]Datos!$C$15)))</f>
        <v>1976</v>
      </c>
      <c r="H40" s="27"/>
      <c r="I40" s="26">
        <f t="shared" si="4"/>
        <v>61158.5</v>
      </c>
      <c r="J40" s="26">
        <f>IF(I40&lt;=[1]Datos!$G$7,"0",IF(I40&lt;=[1]Datos!$G$8,(I40-[1]Datos!$F$8)*[1]Datos!$I$6,IF(I40&lt;=[1]Datos!$G$9,[1]Datos!$I$8+(I40-[1]Datos!$F$9)*[1]Datos!$J$6,IF(I40&gt;=[1]Datos!$F$10,([1]Datos!$I$8+[1]Datos!$J$8)+(I40-[1]Datos!$F$10)*[1]Datos!$K$6))))</f>
        <v>4427.5756666666657</v>
      </c>
      <c r="K40" s="28">
        <v>349.28</v>
      </c>
      <c r="L40" s="27">
        <v>25</v>
      </c>
      <c r="M40" s="26">
        <f t="shared" si="7"/>
        <v>374.28</v>
      </c>
      <c r="N40" s="26">
        <f t="shared" si="5"/>
        <v>8643.3556666666664</v>
      </c>
      <c r="O40" s="29">
        <f t="shared" si="6"/>
        <v>56356.64433333333</v>
      </c>
    </row>
    <row r="41" spans="2:15" s="12" customFormat="1" x14ac:dyDescent="0.25">
      <c r="B41" s="25">
        <v>34</v>
      </c>
      <c r="C41" s="30" t="s">
        <v>5</v>
      </c>
      <c r="D41" s="48" t="s">
        <v>45</v>
      </c>
      <c r="E41" s="52">
        <v>65000</v>
      </c>
      <c r="F41" s="28">
        <f>IF(E41&gt;=[1]Datos!$D$14,([1]Datos!$D$14*[1]Datos!$C$14),IF(E41&lt;=[1]Datos!$D$14,(E41*[1]Datos!$C$14)))</f>
        <v>1865.5</v>
      </c>
      <c r="G41" s="27">
        <f>IF(E41&gt;=[1]Datos!$D$15,([1]Datos!$D$15*[1]Datos!$C$15),IF(E41&lt;=[1]Datos!$D$15,(E41*[1]Datos!$C$15)))</f>
        <v>1976</v>
      </c>
      <c r="H41" s="27"/>
      <c r="I41" s="26">
        <f t="shared" si="4"/>
        <v>61158.5</v>
      </c>
      <c r="J41" s="26">
        <f>IF(I41&lt;=[1]Datos!$G$7,"0",IF(I41&lt;=[1]Datos!$G$8,(I41-[1]Datos!$F$8)*[1]Datos!$I$6,IF(I41&lt;=[1]Datos!$G$9,[1]Datos!$I$8+(I41-[1]Datos!$F$9)*[1]Datos!$J$6,IF(I41&gt;=[1]Datos!$F$10,([1]Datos!$I$8+[1]Datos!$J$8)+(I41-[1]Datos!$F$10)*[1]Datos!$K$6))))</f>
        <v>4427.5756666666657</v>
      </c>
      <c r="K41" s="28">
        <v>1375.12</v>
      </c>
      <c r="L41" s="27">
        <v>25</v>
      </c>
      <c r="M41" s="26">
        <f t="shared" si="7"/>
        <v>1400.12</v>
      </c>
      <c r="N41" s="26">
        <v>9399.17</v>
      </c>
      <c r="O41" s="29">
        <f t="shared" si="6"/>
        <v>55600.83</v>
      </c>
    </row>
    <row r="42" spans="2:15" s="12" customFormat="1" x14ac:dyDescent="0.25">
      <c r="B42" s="25">
        <v>36</v>
      </c>
      <c r="C42" s="30" t="s">
        <v>6</v>
      </c>
      <c r="D42" s="48" t="s">
        <v>45</v>
      </c>
      <c r="E42" s="53">
        <v>37500</v>
      </c>
      <c r="F42" s="28">
        <f>IF(E42&gt;=[1]Datos!$D$14,([1]Datos!$D$14*[1]Datos!$C$14),IF(E42&lt;=[1]Datos!$D$14,(E42*[1]Datos!$C$14)))</f>
        <v>1076.25</v>
      </c>
      <c r="G42" s="27">
        <f>IF(E42&gt;=[1]Datos!$D$15,([1]Datos!$D$15*[1]Datos!$C$15),IF(E42&lt;=[1]Datos!$D$15,(E42*[1]Datos!$C$15)))</f>
        <v>1140</v>
      </c>
      <c r="H42" s="27"/>
      <c r="I42" s="26">
        <f t="shared" si="4"/>
        <v>35283.75</v>
      </c>
      <c r="J42" s="26">
        <f>IF(I42&lt;=[1]Datos!$G$7,"0",IF(I42&lt;=[1]Datos!$G$8,(I42-[1]Datos!$F$8)*[1]Datos!$I$6,IF(I42&lt;=[1]Datos!$G$9,[1]Datos!$I$8+(I42-[1]Datos!$F$9)*[1]Datos!$J$6,IF(I42&gt;=[1]Datos!$F$10,([1]Datos!$I$8+[1]Datos!$J$8)+(I42-[1]Datos!$F$10)*[1]Datos!$K$6))))</f>
        <v>89.810999999999694</v>
      </c>
      <c r="K42" s="27"/>
      <c r="L42" s="27">
        <v>25</v>
      </c>
      <c r="M42" s="26">
        <f t="shared" si="7"/>
        <v>25</v>
      </c>
      <c r="N42" s="26">
        <f t="shared" si="5"/>
        <v>2331.0609999999997</v>
      </c>
      <c r="O42" s="29">
        <f t="shared" si="6"/>
        <v>35168.938999999998</v>
      </c>
    </row>
    <row r="43" spans="2:15" s="12" customFormat="1" x14ac:dyDescent="0.25">
      <c r="B43" s="25">
        <v>37</v>
      </c>
      <c r="C43" s="30" t="s">
        <v>6</v>
      </c>
      <c r="D43" s="48" t="s">
        <v>45</v>
      </c>
      <c r="E43" s="53">
        <v>41000</v>
      </c>
      <c r="F43" s="28">
        <f>IF(E43&gt;=[1]Datos!$D$14,([1]Datos!$D$14*[1]Datos!$C$14),IF(E43&lt;=[1]Datos!$D$14,(E43*[1]Datos!$C$14)))</f>
        <v>1176.7</v>
      </c>
      <c r="G43" s="27">
        <f>IF(E43&gt;=[1]Datos!$D$15,([1]Datos!$D$15*[1]Datos!$C$15),IF(E43&lt;=[1]Datos!$D$15,(E43*[1]Datos!$C$15)))</f>
        <v>1246.4000000000001</v>
      </c>
      <c r="H43" s="27"/>
      <c r="I43" s="26">
        <f t="shared" si="4"/>
        <v>38576.9</v>
      </c>
      <c r="J43" s="26">
        <f>IF(I43&lt;=[1]Datos!$G$7,"0",IF(I43&lt;=[1]Datos!$G$8,(I43-[1]Datos!$F$8)*[1]Datos!$I$6,IF(I43&lt;=[1]Datos!$G$9,[1]Datos!$I$8+(I43-[1]Datos!$F$9)*[1]Datos!$J$6,IF(I43&gt;=[1]Datos!$F$10,([1]Datos!$I$8+[1]Datos!$J$8)+(I43-[1]Datos!$F$10)*[1]Datos!$K$6))))</f>
        <v>583.78349999999989</v>
      </c>
      <c r="K43" s="27"/>
      <c r="L43" s="27">
        <v>25</v>
      </c>
      <c r="M43" s="26">
        <f t="shared" si="7"/>
        <v>25</v>
      </c>
      <c r="N43" s="26">
        <f t="shared" si="5"/>
        <v>3031.8835000000004</v>
      </c>
      <c r="O43" s="29">
        <f t="shared" si="6"/>
        <v>37968.116499999996</v>
      </c>
    </row>
    <row r="44" spans="2:15" s="12" customFormat="1" x14ac:dyDescent="0.25">
      <c r="B44" s="31">
        <v>38</v>
      </c>
      <c r="C44" s="30" t="s">
        <v>41</v>
      </c>
      <c r="D44" s="48" t="s">
        <v>45</v>
      </c>
      <c r="E44" s="53">
        <v>35000</v>
      </c>
      <c r="F44" s="28">
        <v>1004.5</v>
      </c>
      <c r="G44" s="27">
        <v>1064</v>
      </c>
      <c r="H44" s="27"/>
      <c r="I44" s="26">
        <v>32931.5</v>
      </c>
      <c r="J44" s="26"/>
      <c r="K44" s="27"/>
      <c r="L44" s="27">
        <v>25</v>
      </c>
      <c r="M44" s="26">
        <f t="shared" si="7"/>
        <v>25</v>
      </c>
      <c r="N44" s="26">
        <v>2093.5</v>
      </c>
      <c r="O44" s="20">
        <v>32906.5</v>
      </c>
    </row>
    <row r="45" spans="2:15" s="12" customFormat="1" x14ac:dyDescent="0.25">
      <c r="B45" s="25">
        <v>39</v>
      </c>
      <c r="C45" s="24" t="s">
        <v>5</v>
      </c>
      <c r="D45" s="48" t="s">
        <v>45</v>
      </c>
      <c r="E45" s="52">
        <v>71000</v>
      </c>
      <c r="F45" s="28">
        <f>IF(E45&gt;=[1]Datos!$D$14,([1]Datos!$D$14*[1]Datos!$C$14),IF(E45&lt;=[1]Datos!$D$14,(E45*[1]Datos!$C$14)))</f>
        <v>2037.7</v>
      </c>
      <c r="G45" s="27">
        <f>IF(E45&gt;=[1]Datos!$D$15,([1]Datos!$D$15*[1]Datos!$C$15),IF(E45&lt;=[1]Datos!$D$15,(E45*[1]Datos!$C$15)))</f>
        <v>2158.4</v>
      </c>
      <c r="H45" s="27"/>
      <c r="I45" s="26">
        <f t="shared" si="4"/>
        <v>66803.899999999994</v>
      </c>
      <c r="J45" s="26">
        <f>IF(I45&lt;=[1]Datos!$G$7,"0",IF(I45&lt;=[1]Datos!$G$8,(I45-[1]Datos!$F$8)*[1]Datos!$I$6,IF(I45&lt;=[1]Datos!$G$9,[1]Datos!$I$8+(I45-[1]Datos!$F$9)*[1]Datos!$J$6,IF(I45&gt;=[1]Datos!$F$10,([1]Datos!$I$8+[1]Datos!$J$8)+(I45-[1]Datos!$F$10)*[1]Datos!$K$6))))</f>
        <v>5556.6556666666656</v>
      </c>
      <c r="K45" s="27"/>
      <c r="L45" s="27">
        <v>25</v>
      </c>
      <c r="M45" s="26">
        <f t="shared" si="7"/>
        <v>25</v>
      </c>
      <c r="N45" s="26">
        <f t="shared" si="5"/>
        <v>9777.755666666666</v>
      </c>
      <c r="O45" s="20">
        <v>61222.239999999998</v>
      </c>
    </row>
    <row r="46" spans="2:15" s="12" customFormat="1" ht="16.5" thickBot="1" x14ac:dyDescent="0.3">
      <c r="B46" s="25">
        <v>40</v>
      </c>
      <c r="C46" s="24" t="s">
        <v>4</v>
      </c>
      <c r="D46" s="49" t="s">
        <v>45</v>
      </c>
      <c r="E46" s="54">
        <v>137500</v>
      </c>
      <c r="F46" s="23">
        <f>IF(E46&gt;=[1]Datos!$D$14,([1]Datos!$D$14*[1]Datos!$C$14),IF(E46&lt;=[1]Datos!$D$14,(E46*[1]Datos!$C$14)))</f>
        <v>3946.25</v>
      </c>
      <c r="G46" s="22">
        <f>IF(E46&gt;=[1]Datos!$D$15,([1]Datos!$D$15*[1]Datos!$C$15),IF(E46&lt;=[1]Datos!$D$15,(E46*[1]Datos!$C$15)))</f>
        <v>4098.5280000000002</v>
      </c>
      <c r="H46" s="22"/>
      <c r="I46" s="21">
        <f t="shared" si="4"/>
        <v>129455.22199999999</v>
      </c>
      <c r="J46" s="21">
        <f>IF(I46&lt;=[1]Datos!$G$7,"0",IF(I46&lt;=[1]Datos!$G$8,(I46-[1]Datos!$F$8)*[1]Datos!$I$6,IF(I46&lt;=[1]Datos!$G$9,[1]Datos!$I$8+(I46-[1]Datos!$F$9)*[1]Datos!$J$6,IF(I46&gt;=[1]Datos!$F$10,([1]Datos!$I$8+[1]Datos!$J$8)+(I46-[1]Datos!$F$10)*[1]Datos!$K$6))))</f>
        <v>20946.666166666666</v>
      </c>
      <c r="K46" s="22"/>
      <c r="L46" s="22">
        <v>25</v>
      </c>
      <c r="M46" s="21">
        <f t="shared" si="7"/>
        <v>25</v>
      </c>
      <c r="N46" s="21">
        <f t="shared" si="5"/>
        <v>29016.444166666668</v>
      </c>
      <c r="O46" s="20">
        <f>+E46-N46</f>
        <v>108483.55583333333</v>
      </c>
    </row>
    <row r="47" spans="2:15" s="12" customFormat="1" ht="16.5" thickBot="1" x14ac:dyDescent="0.3">
      <c r="B47" s="56" t="s">
        <v>3</v>
      </c>
      <c r="C47" s="57"/>
      <c r="D47" s="45"/>
      <c r="E47" s="19">
        <f t="shared" ref="E47:N47" si="8">SUM(E9:E46)</f>
        <v>2162000</v>
      </c>
      <c r="F47" s="17">
        <f t="shared" si="8"/>
        <v>62049.399999999972</v>
      </c>
      <c r="G47" s="18">
        <f t="shared" si="8"/>
        <v>62177.728000000003</v>
      </c>
      <c r="H47" s="17">
        <f t="shared" si="8"/>
        <v>10711.079999999998</v>
      </c>
      <c r="I47" s="18">
        <f t="shared" si="8"/>
        <v>2027061.7919999992</v>
      </c>
      <c r="J47" s="17">
        <f t="shared" si="8"/>
        <v>172476.85016666664</v>
      </c>
      <c r="K47" s="18">
        <f t="shared" si="8"/>
        <v>28307.603999999999</v>
      </c>
      <c r="L47" s="17">
        <f t="shared" si="8"/>
        <v>950</v>
      </c>
      <c r="M47" s="18">
        <f t="shared" si="8"/>
        <v>39968.683999999994</v>
      </c>
      <c r="N47" s="17">
        <f t="shared" si="8"/>
        <v>334427.43099999998</v>
      </c>
      <c r="O47" s="17"/>
    </row>
    <row r="48" spans="2:15" s="12" customFormat="1" x14ac:dyDescent="0.25">
      <c r="B48" s="15"/>
      <c r="E48" s="14"/>
      <c r="J48" s="13"/>
      <c r="O48" s="16">
        <f>SUM(O9:O46)</f>
        <v>1827572.5646666663</v>
      </c>
    </row>
    <row r="49" spans="2:12" s="12" customFormat="1" x14ac:dyDescent="0.25">
      <c r="B49" s="15"/>
      <c r="E49" s="14"/>
      <c r="J49" s="13"/>
    </row>
    <row r="50" spans="2:12" x14ac:dyDescent="0.25">
      <c r="C50" s="1" t="s">
        <v>2</v>
      </c>
      <c r="L50" s="1" t="s">
        <v>1</v>
      </c>
    </row>
    <row r="52" spans="2:12" x14ac:dyDescent="0.25">
      <c r="C52" s="11" t="s">
        <v>40</v>
      </c>
      <c r="E52" s="1"/>
      <c r="G52" s="11"/>
      <c r="L52" s="11" t="s">
        <v>46</v>
      </c>
    </row>
    <row r="53" spans="2:12" x14ac:dyDescent="0.25">
      <c r="C53" s="1" t="s">
        <v>0</v>
      </c>
      <c r="E53" s="1"/>
      <c r="L53" s="1" t="s">
        <v>47</v>
      </c>
    </row>
    <row r="54" spans="2:12" x14ac:dyDescent="0.25">
      <c r="E54" s="1"/>
    </row>
    <row r="55" spans="2:12" x14ac:dyDescent="0.25">
      <c r="C55" s="9"/>
      <c r="D55" s="9"/>
    </row>
    <row r="58" spans="2:12" x14ac:dyDescent="0.25">
      <c r="F58" s="10"/>
    </row>
    <row r="59" spans="2:12" x14ac:dyDescent="0.25">
      <c r="F59" s="10"/>
    </row>
    <row r="60" spans="2:12" x14ac:dyDescent="0.25">
      <c r="C60" s="9"/>
      <c r="D60" s="9"/>
    </row>
    <row r="65" spans="3:5" x14ac:dyDescent="0.25">
      <c r="C65" s="8"/>
      <c r="D65" s="8"/>
      <c r="E65" s="7"/>
    </row>
    <row r="72" spans="3:5" x14ac:dyDescent="0.25">
      <c r="E72" s="6"/>
    </row>
    <row r="74" spans="3:5" x14ac:dyDescent="0.25">
      <c r="C74" s="5"/>
      <c r="D74" s="5"/>
      <c r="E74" s="4"/>
    </row>
    <row r="75" spans="3:5" x14ac:dyDescent="0.25">
      <c r="C75" s="5"/>
      <c r="D75" s="5"/>
      <c r="E75" s="4"/>
    </row>
  </sheetData>
  <mergeCells count="3">
    <mergeCell ref="B5:O5"/>
    <mergeCell ref="B6:O6"/>
    <mergeCell ref="B47:C47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2022-01-05T14:14:01Z</cp:lastPrinted>
  <dcterms:created xsi:type="dcterms:W3CDTF">2021-11-15T17:37:00Z</dcterms:created>
  <dcterms:modified xsi:type="dcterms:W3CDTF">2022-01-05T14:14:06Z</dcterms:modified>
</cp:coreProperties>
</file>