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Nomina Agost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J54" i="1"/>
  <c r="G54" i="1"/>
  <c r="D54" i="1"/>
  <c r="L53" i="1"/>
  <c r="F53" i="1"/>
  <c r="E53" i="1"/>
  <c r="L52" i="1"/>
  <c r="F52" i="1"/>
  <c r="E52" i="1"/>
  <c r="L51" i="1"/>
  <c r="F51" i="1"/>
  <c r="E51" i="1"/>
  <c r="L50" i="1"/>
  <c r="F50" i="1"/>
  <c r="E50" i="1"/>
  <c r="L49" i="1"/>
  <c r="F49" i="1"/>
  <c r="M49" i="1" s="1"/>
  <c r="N49" i="1" s="1"/>
  <c r="E49" i="1"/>
  <c r="H49" i="1" s="1"/>
  <c r="I49" i="1" s="1"/>
  <c r="L48" i="1"/>
  <c r="H48" i="1"/>
  <c r="I48" i="1" s="1"/>
  <c r="F48" i="1"/>
  <c r="E48" i="1"/>
  <c r="L47" i="1"/>
  <c r="F47" i="1"/>
  <c r="E47" i="1"/>
  <c r="H47" i="1" s="1"/>
  <c r="I47" i="1" s="1"/>
  <c r="M47" i="1" s="1"/>
  <c r="N47" i="1" s="1"/>
  <c r="L46" i="1"/>
  <c r="F46" i="1"/>
  <c r="E46" i="1"/>
  <c r="L45" i="1"/>
  <c r="F45" i="1"/>
  <c r="H45" i="1" s="1"/>
  <c r="I45" i="1" s="1"/>
  <c r="M45" i="1" s="1"/>
  <c r="N45" i="1" s="1"/>
  <c r="E45" i="1"/>
  <c r="L44" i="1"/>
  <c r="F44" i="1"/>
  <c r="E44" i="1"/>
  <c r="L43" i="1"/>
  <c r="F43" i="1"/>
  <c r="H43" i="1" s="1"/>
  <c r="I43" i="1" s="1"/>
  <c r="E43" i="1"/>
  <c r="L42" i="1"/>
  <c r="H42" i="1"/>
  <c r="I42" i="1" s="1"/>
  <c r="F42" i="1"/>
  <c r="E42" i="1"/>
  <c r="L41" i="1"/>
  <c r="F41" i="1"/>
  <c r="M41" i="1" s="1"/>
  <c r="N41" i="1" s="1"/>
  <c r="E41" i="1"/>
  <c r="H41" i="1" s="1"/>
  <c r="I41" i="1" s="1"/>
  <c r="L40" i="1"/>
  <c r="F40" i="1"/>
  <c r="E40" i="1"/>
  <c r="L39" i="1"/>
  <c r="F39" i="1"/>
  <c r="E39" i="1"/>
  <c r="L38" i="1"/>
  <c r="H38" i="1"/>
  <c r="L37" i="1"/>
  <c r="H37" i="1"/>
  <c r="I37" i="1" s="1"/>
  <c r="F37" i="1"/>
  <c r="E37" i="1"/>
  <c r="M37" i="1" s="1"/>
  <c r="N37" i="1" s="1"/>
  <c r="L36" i="1"/>
  <c r="F36" i="1"/>
  <c r="E36" i="1"/>
  <c r="H36" i="1" s="1"/>
  <c r="I36" i="1" s="1"/>
  <c r="M36" i="1" s="1"/>
  <c r="N36" i="1" s="1"/>
  <c r="L35" i="1"/>
  <c r="F35" i="1"/>
  <c r="E35" i="1"/>
  <c r="K34" i="1"/>
  <c r="L34" i="1" s="1"/>
  <c r="F34" i="1"/>
  <c r="E34" i="1"/>
  <c r="H34" i="1" s="1"/>
  <c r="I34" i="1" s="1"/>
  <c r="L33" i="1"/>
  <c r="F33" i="1"/>
  <c r="M33" i="1" s="1"/>
  <c r="N33" i="1" s="1"/>
  <c r="E33" i="1"/>
  <c r="H33" i="1" s="1"/>
  <c r="I33" i="1" s="1"/>
  <c r="L32" i="1"/>
  <c r="F32" i="1"/>
  <c r="E32" i="1"/>
  <c r="H32" i="1" s="1"/>
  <c r="I32" i="1" s="1"/>
  <c r="L31" i="1"/>
  <c r="F31" i="1"/>
  <c r="E31" i="1"/>
  <c r="H31" i="1" s="1"/>
  <c r="I31" i="1" s="1"/>
  <c r="M31" i="1" s="1"/>
  <c r="N31" i="1" s="1"/>
  <c r="L30" i="1"/>
  <c r="F30" i="1"/>
  <c r="E30" i="1"/>
  <c r="L29" i="1"/>
  <c r="F29" i="1"/>
  <c r="H29" i="1" s="1"/>
  <c r="I29" i="1" s="1"/>
  <c r="M29" i="1" s="1"/>
  <c r="N29" i="1" s="1"/>
  <c r="E29" i="1"/>
  <c r="L28" i="1"/>
  <c r="H28" i="1"/>
  <c r="I28" i="1" s="1"/>
  <c r="F28" i="1"/>
  <c r="E28" i="1"/>
  <c r="L27" i="1"/>
  <c r="F27" i="1"/>
  <c r="E27" i="1"/>
  <c r="H27" i="1" s="1"/>
  <c r="I27" i="1" s="1"/>
  <c r="L26" i="1"/>
  <c r="H26" i="1"/>
  <c r="I26" i="1" s="1"/>
  <c r="G26" i="1"/>
  <c r="F26" i="1"/>
  <c r="E26" i="1"/>
  <c r="L25" i="1"/>
  <c r="F25" i="1"/>
  <c r="E25" i="1"/>
  <c r="L24" i="1"/>
  <c r="F24" i="1"/>
  <c r="H24" i="1" s="1"/>
  <c r="I24" i="1" s="1"/>
  <c r="M24" i="1" s="1"/>
  <c r="N24" i="1" s="1"/>
  <c r="E24" i="1"/>
  <c r="L23" i="1"/>
  <c r="H23" i="1"/>
  <c r="I23" i="1" s="1"/>
  <c r="F23" i="1"/>
  <c r="E23" i="1"/>
  <c r="M23" i="1" s="1"/>
  <c r="N23" i="1" s="1"/>
  <c r="L22" i="1"/>
  <c r="G22" i="1"/>
  <c r="E22" i="1"/>
  <c r="M22" i="1" s="1"/>
  <c r="N22" i="1" s="1"/>
  <c r="N21" i="1"/>
  <c r="L21" i="1"/>
  <c r="H21" i="1"/>
  <c r="I21" i="1" s="1"/>
  <c r="F21" i="1"/>
  <c r="E21" i="1"/>
  <c r="N20" i="1"/>
  <c r="L20" i="1"/>
  <c r="F20" i="1"/>
  <c r="E20" i="1"/>
  <c r="H20" i="1" s="1"/>
  <c r="I20" i="1" s="1"/>
  <c r="N19" i="1"/>
  <c r="L19" i="1"/>
  <c r="F19" i="1"/>
  <c r="E19" i="1"/>
  <c r="H19" i="1" s="1"/>
  <c r="I19" i="1" s="1"/>
  <c r="L18" i="1"/>
  <c r="I18" i="1"/>
  <c r="M18" i="1" s="1"/>
  <c r="N18" i="1" s="1"/>
  <c r="H18" i="1"/>
  <c r="L17" i="1"/>
  <c r="F17" i="1"/>
  <c r="E17" i="1"/>
  <c r="L16" i="1"/>
  <c r="F16" i="1"/>
  <c r="H16" i="1" s="1"/>
  <c r="I16" i="1" s="1"/>
  <c r="E16" i="1"/>
  <c r="L15" i="1"/>
  <c r="H15" i="1"/>
  <c r="I15" i="1" s="1"/>
  <c r="F15" i="1"/>
  <c r="E15" i="1"/>
  <c r="M15" i="1" s="1"/>
  <c r="N14" i="1"/>
  <c r="L14" i="1"/>
  <c r="F14" i="1"/>
  <c r="E14" i="1"/>
  <c r="H14" i="1" s="1"/>
  <c r="I14" i="1" s="1"/>
  <c r="N13" i="1"/>
  <c r="L13" i="1"/>
  <c r="H13" i="1"/>
  <c r="I13" i="1" s="1"/>
  <c r="F13" i="1"/>
  <c r="E13" i="1"/>
  <c r="N12" i="1"/>
  <c r="L12" i="1"/>
  <c r="F12" i="1"/>
  <c r="E12" i="1"/>
  <c r="H12" i="1" s="1"/>
  <c r="I12" i="1" s="1"/>
  <c r="N11" i="1"/>
  <c r="L11" i="1"/>
  <c r="H11" i="1"/>
  <c r="I11" i="1" s="1"/>
  <c r="F11" i="1"/>
  <c r="E11" i="1"/>
  <c r="N10" i="1"/>
  <c r="L10" i="1"/>
  <c r="F10" i="1"/>
  <c r="E10" i="1"/>
  <c r="H10" i="1" s="1"/>
  <c r="I10" i="1" s="1"/>
  <c r="N9" i="1"/>
  <c r="L9" i="1"/>
  <c r="L54" i="1" s="1"/>
  <c r="H9" i="1"/>
  <c r="F9" i="1"/>
  <c r="F54" i="1" s="1"/>
  <c r="E9" i="1"/>
  <c r="E54" i="1" s="1"/>
  <c r="M48" i="1" l="1"/>
  <c r="N48" i="1" s="1"/>
  <c r="N15" i="1"/>
  <c r="M26" i="1"/>
  <c r="N26" i="1" s="1"/>
  <c r="M53" i="1"/>
  <c r="N53" i="1" s="1"/>
  <c r="M34" i="1"/>
  <c r="N34" i="1" s="1"/>
  <c r="M42" i="1"/>
  <c r="N42" i="1" s="1"/>
  <c r="M27" i="1"/>
  <c r="N27" i="1" s="1"/>
  <c r="M28" i="1"/>
  <c r="N28" i="1" s="1"/>
  <c r="H17" i="1"/>
  <c r="I17" i="1" s="1"/>
  <c r="M17" i="1" s="1"/>
  <c r="N17" i="1" s="1"/>
  <c r="H22" i="1"/>
  <c r="M32" i="1"/>
  <c r="N32" i="1" s="1"/>
  <c r="M16" i="1"/>
  <c r="N16" i="1" s="1"/>
  <c r="H40" i="1"/>
  <c r="I40" i="1" s="1"/>
  <c r="M40" i="1" s="1"/>
  <c r="N40" i="1" s="1"/>
  <c r="M43" i="1"/>
  <c r="N43" i="1" s="1"/>
  <c r="H52" i="1"/>
  <c r="I52" i="1" s="1"/>
  <c r="M52" i="1" s="1"/>
  <c r="H50" i="1"/>
  <c r="I50" i="1" s="1"/>
  <c r="M50" i="1" s="1"/>
  <c r="N50" i="1" s="1"/>
  <c r="I9" i="1"/>
  <c r="H44" i="1"/>
  <c r="I44" i="1" s="1"/>
  <c r="M44" i="1" s="1"/>
  <c r="N44" i="1" s="1"/>
  <c r="H39" i="1"/>
  <c r="I39" i="1" s="1"/>
  <c r="M39" i="1" s="1"/>
  <c r="N39" i="1" s="1"/>
  <c r="H51" i="1"/>
  <c r="I51" i="1" s="1"/>
  <c r="M51" i="1" s="1"/>
  <c r="N51" i="1" s="1"/>
  <c r="H25" i="1"/>
  <c r="I25" i="1" s="1"/>
  <c r="M25" i="1" s="1"/>
  <c r="N25" i="1" s="1"/>
  <c r="H30" i="1"/>
  <c r="I30" i="1" s="1"/>
  <c r="M30" i="1" s="1"/>
  <c r="N30" i="1" s="1"/>
  <c r="H35" i="1"/>
  <c r="I35" i="1" s="1"/>
  <c r="M35" i="1" s="1"/>
  <c r="N35" i="1" s="1"/>
  <c r="H46" i="1"/>
  <c r="I46" i="1" s="1"/>
  <c r="M46" i="1" s="1"/>
  <c r="N46" i="1" s="1"/>
  <c r="H53" i="1"/>
  <c r="I53" i="1" s="1"/>
  <c r="N54" i="1" l="1"/>
  <c r="H54" i="1"/>
  <c r="I54" i="1"/>
  <c r="M54" i="1"/>
</calcChain>
</file>

<file path=xl/sharedStrings.xml><?xml version="1.0" encoding="utf-8"?>
<sst xmlns="http://schemas.openxmlformats.org/spreadsheetml/2006/main" count="61" uniqueCount="40">
  <si>
    <t>Unidad de Análisis Financiero</t>
  </si>
  <si>
    <t>Nómina Personal Fijo Agosto 2021</t>
  </si>
  <si>
    <t>No.</t>
  </si>
  <si>
    <t>Cargos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</si>
  <si>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</si>
  <si>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</si>
  <si>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</si>
  <si>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</si>
  <si>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</si>
  <si>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</si>
  <si>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</si>
  <si>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</si>
  <si>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</si>
  <si>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</si>
  <si>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</si>
  <si>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Analista de Compras y Contrataciones</t>
  </si>
  <si>
    <t>Web Master</t>
  </si>
  <si>
    <t>Soporte Mesa de Ayuda</t>
  </si>
  <si>
    <t>Gestor de Protocolo</t>
  </si>
  <si>
    <t>Técnico de OAI</t>
  </si>
  <si>
    <t>Auxiliar Administrativo</t>
  </si>
  <si>
    <t>Directora General</t>
  </si>
  <si>
    <t>Coordinador del Despacho</t>
  </si>
  <si>
    <t>Diseñador Gráfico</t>
  </si>
  <si>
    <t>Recepcionista</t>
  </si>
  <si>
    <t>Gestor de Redes Sociales</t>
  </si>
  <si>
    <t>Chofer</t>
  </si>
  <si>
    <t>Ayudante de Mantenimiento</t>
  </si>
  <si>
    <t>Conserje</t>
  </si>
  <si>
    <t>Mensajero Externo</t>
  </si>
  <si>
    <t>Mensajero Interno</t>
  </si>
  <si>
    <t>Técnico de Contabilidad</t>
  </si>
  <si>
    <t>Técnico de Nómina</t>
  </si>
  <si>
    <t>Asesor</t>
  </si>
  <si>
    <t xml:space="preserve">Analista </t>
  </si>
  <si>
    <t>Analista II</t>
  </si>
  <si>
    <t>Analista</t>
  </si>
  <si>
    <t xml:space="preserve">Técnico </t>
  </si>
  <si>
    <t>Enc. Coordinación N.e Internacional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</si>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</sst>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43" fontId="1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 applyProtection="1">
      <alignment horizontal="right" vertical="center"/>
    </xf>
    <xf numFmtId="43" fontId="5" fillId="0" borderId="2" xfId="1" applyFont="1" applyBorder="1" applyAlignment="1" applyProtection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1" fillId="0" borderId="2" xfId="1" applyFont="1" applyBorder="1" applyAlignment="1">
      <alignment horizontal="right" vertical="center"/>
    </xf>
    <xf numFmtId="43" fontId="1" fillId="0" borderId="4" xfId="1" applyFont="1" applyFill="1" applyBorder="1" applyAlignment="1">
      <alignment horizontal="right" vertical="center"/>
    </xf>
    <xf numFmtId="43" fontId="1" fillId="0" borderId="2" xfId="1" applyFont="1" applyFill="1" applyBorder="1" applyAlignment="1">
      <alignment vertical="center"/>
    </xf>
    <xf numFmtId="43" fontId="1" fillId="0" borderId="4" xfId="1" applyFont="1" applyFill="1" applyBorder="1" applyAlignment="1">
      <alignment vertical="center"/>
    </xf>
    <xf numFmtId="43" fontId="1" fillId="0" borderId="4" xfId="1" applyFont="1" applyFill="1" applyBorder="1" applyAlignment="1">
      <alignment horizontal="left" vertical="center"/>
    </xf>
    <xf numFmtId="43" fontId="5" fillId="0" borderId="4" xfId="1" applyFont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43" fontId="1" fillId="0" borderId="2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Alignment="1">
      <alignment vertical="center"/>
    </xf>
    <xf numFmtId="43" fontId="5" fillId="0" borderId="5" xfId="1" applyFont="1" applyFill="1" applyBorder="1" applyAlignment="1">
      <alignment vertical="center"/>
    </xf>
    <xf numFmtId="43" fontId="1" fillId="0" borderId="5" xfId="1" applyFont="1" applyFill="1" applyBorder="1" applyAlignment="1">
      <alignment vertical="center"/>
    </xf>
    <xf numFmtId="43" fontId="5" fillId="0" borderId="4" xfId="1" applyFont="1" applyFill="1" applyBorder="1" applyAlignment="1">
      <alignment horizontal="right" vertical="center"/>
    </xf>
    <xf numFmtId="43" fontId="5" fillId="0" borderId="4" xfId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8" xfId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" fontId="1" fillId="0" borderId="0" xfId="0" applyNumberFormat="1" applyFont="1" applyAlignment="1">
      <alignment vertical="center"/>
    </xf>
    <xf numFmtId="43" fontId="1" fillId="0" borderId="0" xfId="1" applyFont="1"/>
    <xf numFmtId="0" fontId="8" fillId="0" borderId="0" xfId="0" applyFont="1"/>
    <xf numFmtId="43" fontId="1" fillId="0" borderId="0" xfId="0" applyNumberFormat="1" applyFont="1"/>
    <xf numFmtId="0" fontId="3" fillId="0" borderId="0" xfId="0" applyFont="1"/>
    <xf numFmtId="0" fontId="2" fillId="0" borderId="0" xfId="0" applyFont="1" applyFill="1" applyBorder="1"/>
    <xf numFmtId="43" fontId="2" fillId="0" borderId="0" xfId="1" applyFont="1" applyFill="1" applyBorder="1"/>
    <xf numFmtId="43" fontId="3" fillId="0" borderId="0" xfId="1" applyFont="1" applyBorder="1"/>
    <xf numFmtId="0" fontId="9" fillId="0" borderId="0" xfId="0" applyFont="1"/>
    <xf numFmtId="43" fontId="9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38101</xdr:colOff>
      <xdr:row>0</xdr:row>
      <xdr:rowOff>0</xdr:rowOff>
    </xdr:from>
    <xdr:to>
      <xdr:col>7</xdr:col>
      <xdr:colOff>1000126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1" y="0"/>
          <a:ext cx="2019300" cy="819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914400</xdr:colOff>
      <xdr:row>54</xdr:row>
      <xdr:rowOff>190500</xdr:rowOff>
    </xdr:from>
    <xdr:to>
      <xdr:col>12</xdr:col>
      <xdr:colOff>488882</xdr:colOff>
      <xdr:row>67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5950" y="11401425"/>
          <a:ext cx="10823507" cy="2571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omina%20junio%202021-%20UAF%20sin%20Nombres%20agosto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82"/>
  <sheetViews>
    <sheetView tabSelected="1" workbookViewId="0">
      <selection activeCell="B6" sqref="B6:N6"/>
    </sheetView>
  </sheetViews>
  <sheetFormatPr baseColWidth="10" defaultColWidth="10" defaultRowHeight="15.75" x14ac:dyDescent="0.25"/>
  <cols>
    <col min="1" max="1" width="7.625" style="3" customWidth="1"/>
    <col min="2" max="2" width="5.125" style="4" customWidth="1"/>
    <col min="3" max="3" width="30.75" style="3" customWidth="1"/>
    <col min="4" max="4" width="14.375" style="49" customWidth="1"/>
    <col min="5" max="5" width="12.125" style="3" customWidth="1"/>
    <col min="6" max="6" width="12.75" style="3" customWidth="1"/>
    <col min="7" max="7" width="11.875" style="3" customWidth="1"/>
    <col min="8" max="8" width="15.125" style="3" customWidth="1"/>
    <col min="9" max="9" width="13.5" style="3" customWidth="1"/>
    <col min="10" max="10" width="12.875" style="3" customWidth="1"/>
    <col min="11" max="11" width="11.875" style="3" customWidth="1"/>
    <col min="12" max="12" width="12.375" style="3" customWidth="1"/>
    <col min="13" max="13" width="14.125" style="3" customWidth="1"/>
    <col min="14" max="14" width="14.5" style="3" customWidth="1"/>
    <col min="15" max="15" width="9" style="3" customWidth="1"/>
    <col min="16" max="16" width="47.25" style="3" customWidth="1"/>
    <col min="17" max="17" width="50.375" style="3" bestFit="1" customWidth="1"/>
    <col min="18" max="18" width="11.5" style="3" bestFit="1" customWidth="1"/>
    <col min="19" max="19" width="10" style="3"/>
    <col min="20" max="20" width="20.25" style="3" bestFit="1" customWidth="1"/>
    <col min="21" max="16384" width="10" style="3"/>
  </cols>
  <sheetData>
    <row r="5" spans="2:18" ht="18.75" x14ac:dyDescent="0.25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</row>
    <row r="6" spans="2:18" ht="18.75" x14ac:dyDescent="0.25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2:18" ht="9" customHeight="1" x14ac:dyDescent="0.25">
      <c r="C7" s="5"/>
      <c r="D7" s="6"/>
      <c r="E7" s="5"/>
      <c r="F7" s="5"/>
      <c r="G7" s="5"/>
      <c r="H7" s="5"/>
      <c r="I7" s="7"/>
      <c r="J7" s="7"/>
      <c r="K7" s="6"/>
      <c r="L7" s="6"/>
      <c r="M7" s="7"/>
      <c r="N7" s="7"/>
      <c r="O7" s="5"/>
      <c r="P7" s="5"/>
      <c r="Q7" s="5"/>
      <c r="R7" s="5"/>
    </row>
    <row r="8" spans="2:18" s="11" customFormat="1" ht="47.25" x14ac:dyDescent="0.25">
      <c r="B8" s="8" t="s">
        <v>2</v>
      </c>
      <c r="C8" s="9" t="s">
        <v>3</v>
      </c>
      <c r="D8" s="10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9" t="s">
        <v>14</v>
      </c>
    </row>
    <row r="9" spans="2:18" s="19" customFormat="1" x14ac:dyDescent="0.25">
      <c r="B9" s="12">
        <v>1</v>
      </c>
      <c r="C9" s="13" t="s">
        <v>15</v>
      </c>
      <c r="D9" s="14">
        <v>57750</v>
      </c>
      <c r="E9" s="15">
        <f>IF(D9&gt;=[1]Datos!$D$14,([1]Datos!$D$14*[1]Datos!$C$14),IF(D9&lt;=[1]Datos!$D$14,(D9*[1]Datos!$C$14)))</f>
        <v>1657.425</v>
      </c>
      <c r="F9" s="16">
        <f>IF(D9&gt;=[1]Datos!$D$15,([1]Datos!$D$15*[1]Datos!$C$15),IF(D9&lt;=[1]Datos!$D$15,(D9*[1]Datos!$C$15)))</f>
        <v>1755.6</v>
      </c>
      <c r="G9" s="17">
        <v>1190.1199999999999</v>
      </c>
      <c r="H9" s="17">
        <f>+D9-(E9+F9+G9)</f>
        <v>53146.855000000003</v>
      </c>
      <c r="I9" s="17">
        <f>IF(H9&lt;=[1]Datos!$G$7,"0",IF(H9&lt;=[1]Datos!$G$8,(H9-[1]Datos!$F$8)*[1]Datos!$I$6,IF(H9&lt;=[1]Datos!$G$9,[1]Datos!$I$8+(H9-[1]Datos!$F$9)*[1]Datos!$J$6,IF(H9&gt;=[1]Datos!$F$10,([1]Datos!$I$8+[1]Datos!$J$8)+(H9-[1]Datos!$F$10)*[1]Datos!$K$6))))</f>
        <v>2825.2466666666669</v>
      </c>
      <c r="J9" s="17">
        <v>1558.5199999999995</v>
      </c>
      <c r="K9" s="17">
        <v>25</v>
      </c>
      <c r="L9" s="17">
        <f t="shared" ref="L9:L53" si="0">+G9+J9+K9</f>
        <v>2773.6399999999994</v>
      </c>
      <c r="M9" s="17">
        <v>9307.49</v>
      </c>
      <c r="N9" s="18">
        <f t="shared" ref="N9:N53" si="1">+D9-M9</f>
        <v>48442.51</v>
      </c>
    </row>
    <row r="10" spans="2:18" s="19" customFormat="1" x14ac:dyDescent="0.25">
      <c r="B10" s="12">
        <v>2</v>
      </c>
      <c r="C10" s="13" t="s">
        <v>16</v>
      </c>
      <c r="D10" s="14">
        <v>60000</v>
      </c>
      <c r="E10" s="15">
        <f>IF(D10&gt;=[1]Datos!$D$14,([1]Datos!$D$14*[1]Datos!$C$14),IF(D10&lt;=[1]Datos!$D$14,(D10*[1]Datos!$C$14)))</f>
        <v>1722</v>
      </c>
      <c r="F10" s="16">
        <f>IF(D10&gt;=[1]Datos!$D$15,([1]Datos!$D$15*[1]Datos!$C$15),IF(D10&lt;=[1]Datos!$D$15,(D10*[1]Datos!$C$15)))</f>
        <v>1824</v>
      </c>
      <c r="G10" s="17"/>
      <c r="H10" s="17">
        <f t="shared" ref="H10:H37" si="2">+D10-(E10+F10+G10)</f>
        <v>56454</v>
      </c>
      <c r="I10" s="17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3486.6756666666661</v>
      </c>
      <c r="J10" s="17"/>
      <c r="K10" s="17">
        <v>25</v>
      </c>
      <c r="L10" s="17">
        <f t="shared" si="0"/>
        <v>25</v>
      </c>
      <c r="M10" s="17">
        <v>8015.29</v>
      </c>
      <c r="N10" s="18">
        <f t="shared" si="1"/>
        <v>51984.71</v>
      </c>
    </row>
    <row r="11" spans="2:18" s="19" customFormat="1" x14ac:dyDescent="0.25">
      <c r="B11" s="20">
        <v>3</v>
      </c>
      <c r="C11" s="13" t="s">
        <v>17</v>
      </c>
      <c r="D11" s="14">
        <v>41000</v>
      </c>
      <c r="E11" s="15">
        <f>IF(D11&gt;=[1]Datos!$D$14,([1]Datos!$D$14*[1]Datos!$C$14),IF(D11&lt;=[1]Datos!$D$14,(D11*[1]Datos!$C$14)))</f>
        <v>1176.7</v>
      </c>
      <c r="F11" s="16">
        <f>IF(D11&gt;=[1]Datos!$D$15,([1]Datos!$D$15*[1]Datos!$C$15),IF(D11&lt;=[1]Datos!$D$15,(D11*[1]Datos!$C$15)))</f>
        <v>1246.4000000000001</v>
      </c>
      <c r="G11" s="17">
        <v>1190.1199999999999</v>
      </c>
      <c r="H11" s="17">
        <f t="shared" si="2"/>
        <v>37386.78</v>
      </c>
      <c r="I11" s="17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405.26549999999952</v>
      </c>
      <c r="J11" s="17"/>
      <c r="K11" s="17">
        <v>25</v>
      </c>
      <c r="L11" s="17">
        <f t="shared" si="0"/>
        <v>1215.1199999999999</v>
      </c>
      <c r="M11" s="17">
        <v>3398.64</v>
      </c>
      <c r="N11" s="18">
        <f t="shared" si="1"/>
        <v>37601.360000000001</v>
      </c>
    </row>
    <row r="12" spans="2:18" s="19" customFormat="1" x14ac:dyDescent="0.25">
      <c r="B12" s="12">
        <v>4</v>
      </c>
      <c r="C12" s="13" t="s">
        <v>15</v>
      </c>
      <c r="D12" s="14">
        <v>50000</v>
      </c>
      <c r="E12" s="15">
        <f>IF(D12&gt;=[1]Datos!$D$14,([1]Datos!$D$14*[1]Datos!$C$14),IF(D12&lt;=[1]Datos!$D$14,(D12*[1]Datos!$C$14)))</f>
        <v>1435</v>
      </c>
      <c r="F12" s="16">
        <f>IF(D12&gt;=[1]Datos!$D$15,([1]Datos!$D$15*[1]Datos!$C$15),IF(D12&lt;=[1]Datos!$D$15,(D12*[1]Datos!$C$15)))</f>
        <v>1520</v>
      </c>
      <c r="G12" s="17"/>
      <c r="H12" s="17">
        <f t="shared" si="2"/>
        <v>47045</v>
      </c>
      <c r="I12" s="17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1853.9984999999997</v>
      </c>
      <c r="J12" s="17">
        <v>698.56</v>
      </c>
      <c r="K12" s="17">
        <v>25</v>
      </c>
      <c r="L12" s="17">
        <f t="shared" si="0"/>
        <v>723.56</v>
      </c>
      <c r="M12" s="17">
        <v>7312.58</v>
      </c>
      <c r="N12" s="18">
        <f t="shared" si="1"/>
        <v>42687.42</v>
      </c>
    </row>
    <row r="13" spans="2:18" s="19" customFormat="1" x14ac:dyDescent="0.25">
      <c r="B13" s="12">
        <v>5</v>
      </c>
      <c r="C13" s="13" t="s">
        <v>16</v>
      </c>
      <c r="D13" s="14">
        <v>60000</v>
      </c>
      <c r="E13" s="15">
        <f>IF(D13&gt;=[1]Datos!$D$14,([1]Datos!$D$14*[1]Datos!$C$14),IF(D13&lt;=[1]Datos!$D$14,(D13*[1]Datos!$C$14)))</f>
        <v>1722</v>
      </c>
      <c r="F13" s="16">
        <f>IF(D13&gt;=[1]Datos!$D$15,([1]Datos!$D$15*[1]Datos!$C$15),IF(D13&lt;=[1]Datos!$D$15,(D13*[1]Datos!$C$15)))</f>
        <v>1824</v>
      </c>
      <c r="G13" s="17"/>
      <c r="H13" s="17">
        <f t="shared" si="2"/>
        <v>56454</v>
      </c>
      <c r="I13" s="17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3486.6756666666661</v>
      </c>
      <c r="J13" s="17">
        <v>698.56</v>
      </c>
      <c r="K13" s="17">
        <v>25</v>
      </c>
      <c r="L13" s="17">
        <f t="shared" si="0"/>
        <v>723.56</v>
      </c>
      <c r="M13" s="17">
        <v>8009.77</v>
      </c>
      <c r="N13" s="18">
        <f t="shared" si="1"/>
        <v>51990.229999999996</v>
      </c>
    </row>
    <row r="14" spans="2:18" s="19" customFormat="1" x14ac:dyDescent="0.25">
      <c r="B14" s="12">
        <v>6</v>
      </c>
      <c r="C14" s="13" t="s">
        <v>18</v>
      </c>
      <c r="D14" s="14">
        <v>41000</v>
      </c>
      <c r="E14" s="15">
        <f>IF(D14&gt;=[1]Datos!$D$14,([1]Datos!$D$14*[1]Datos!$C$14),IF(D14&lt;=[1]Datos!$D$14,(D14*[1]Datos!$C$14)))</f>
        <v>1176.7</v>
      </c>
      <c r="F14" s="16">
        <f>IF(D14&gt;=[1]Datos!$D$15,([1]Datos!$D$15*[1]Datos!$C$15),IF(D14&lt;=[1]Datos!$D$15,(D14*[1]Datos!$C$15)))</f>
        <v>1246.4000000000001</v>
      </c>
      <c r="G14" s="17"/>
      <c r="H14" s="17">
        <f t="shared" si="2"/>
        <v>38576.9</v>
      </c>
      <c r="I14" s="17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583.78349999999989</v>
      </c>
      <c r="J14" s="17">
        <v>349.28</v>
      </c>
      <c r="K14" s="17">
        <v>25</v>
      </c>
      <c r="L14" s="17">
        <f t="shared" si="0"/>
        <v>374.28</v>
      </c>
      <c r="M14" s="17">
        <v>3398.64</v>
      </c>
      <c r="N14" s="18">
        <f t="shared" si="1"/>
        <v>37601.360000000001</v>
      </c>
    </row>
    <row r="15" spans="2:18" s="19" customFormat="1" x14ac:dyDescent="0.25">
      <c r="B15" s="12">
        <v>7</v>
      </c>
      <c r="C15" s="13" t="s">
        <v>19</v>
      </c>
      <c r="D15" s="21">
        <v>35000</v>
      </c>
      <c r="E15" s="15">
        <f>IF(D15&gt;=[1]Datos!$D$14,([1]Datos!$D$14*[1]Datos!$C$14),IF(D15&lt;=[1]Datos!$D$14,(D15*[1]Datos!$C$14)))</f>
        <v>1004.5</v>
      </c>
      <c r="F15" s="16">
        <f>IF(D15&gt;=[1]Datos!$D$15,([1]Datos!$D$15*[1]Datos!$C$15),IF(D15&lt;=[1]Datos!$D$15,(D15*[1]Datos!$C$15)))</f>
        <v>1064</v>
      </c>
      <c r="G15" s="17">
        <v>1190.1199999999999</v>
      </c>
      <c r="H15" s="17">
        <f t="shared" si="2"/>
        <v>31741.38</v>
      </c>
      <c r="I15" s="17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7"/>
      <c r="K15" s="17">
        <v>25</v>
      </c>
      <c r="L15" s="17">
        <f t="shared" si="0"/>
        <v>1215.1199999999999</v>
      </c>
      <c r="M15" s="17">
        <f t="shared" ref="M15:M53" si="3">+E15+F15+I15+L15</f>
        <v>3283.62</v>
      </c>
      <c r="N15" s="18">
        <f t="shared" si="1"/>
        <v>31716.38</v>
      </c>
    </row>
    <row r="16" spans="2:18" s="19" customFormat="1" x14ac:dyDescent="0.25">
      <c r="B16" s="20">
        <v>8</v>
      </c>
      <c r="C16" s="13" t="s">
        <v>15</v>
      </c>
      <c r="D16" s="14">
        <v>71000</v>
      </c>
      <c r="E16" s="15">
        <f>IF(D16&gt;=[1]Datos!$D$14,([1]Datos!$D$14*[1]Datos!$C$14),IF(D16&lt;=[1]Datos!$D$14,(D16*[1]Datos!$C$14)))</f>
        <v>2037.7</v>
      </c>
      <c r="F16" s="16">
        <f>IF(D16&gt;=[1]Datos!$D$15,([1]Datos!$D$15*[1]Datos!$C$15),IF(D16&lt;=[1]Datos!$D$15,(D16*[1]Datos!$C$15)))</f>
        <v>2158.4</v>
      </c>
      <c r="G16" s="17"/>
      <c r="H16" s="17">
        <f t="shared" si="2"/>
        <v>66803.899999999994</v>
      </c>
      <c r="I16" s="17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5556.6556666666656</v>
      </c>
      <c r="J16" s="17">
        <v>698.56</v>
      </c>
      <c r="K16" s="17">
        <v>25</v>
      </c>
      <c r="L16" s="17">
        <f t="shared" si="0"/>
        <v>723.56</v>
      </c>
      <c r="M16" s="17">
        <f t="shared" si="3"/>
        <v>10476.315666666665</v>
      </c>
      <c r="N16" s="18">
        <f t="shared" si="1"/>
        <v>60523.684333333338</v>
      </c>
    </row>
    <row r="17" spans="2:14" s="19" customFormat="1" x14ac:dyDescent="0.25">
      <c r="B17" s="12">
        <v>9</v>
      </c>
      <c r="C17" s="13" t="s">
        <v>20</v>
      </c>
      <c r="D17" s="14">
        <v>35000</v>
      </c>
      <c r="E17" s="15">
        <f>IF(D17&gt;=[1]Datos!$D$14,([1]Datos!$D$14*[1]Datos!$C$14),IF(D17&lt;=[1]Datos!$D$14,(D17*[1]Datos!$C$14)))</f>
        <v>1004.5</v>
      </c>
      <c r="F17" s="16">
        <f>IF(D17&gt;=[1]Datos!$D$15,([1]Datos!$D$15*[1]Datos!$C$15),IF(D17&lt;=[1]Datos!$D$15,(D17*[1]Datos!$C$15)))</f>
        <v>1064</v>
      </c>
      <c r="G17" s="17"/>
      <c r="H17" s="17">
        <f t="shared" si="2"/>
        <v>32931.5</v>
      </c>
      <c r="I17" s="17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7">
        <v>349.28</v>
      </c>
      <c r="K17" s="17">
        <v>25</v>
      </c>
      <c r="L17" s="17">
        <f t="shared" si="0"/>
        <v>374.28</v>
      </c>
      <c r="M17" s="17">
        <f t="shared" si="3"/>
        <v>2442.7799999999997</v>
      </c>
      <c r="N17" s="18">
        <f t="shared" si="1"/>
        <v>32557.22</v>
      </c>
    </row>
    <row r="18" spans="2:14" s="19" customFormat="1" x14ac:dyDescent="0.25">
      <c r="B18" s="12">
        <v>10</v>
      </c>
      <c r="C18" s="13" t="s">
        <v>21</v>
      </c>
      <c r="D18" s="14">
        <v>270000</v>
      </c>
      <c r="E18" s="15">
        <v>7749</v>
      </c>
      <c r="F18" s="16">
        <v>4742.3999999999996</v>
      </c>
      <c r="G18" s="17"/>
      <c r="H18" s="17">
        <f t="shared" si="2"/>
        <v>257508.6</v>
      </c>
      <c r="I18" s="17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52960.010666666669</v>
      </c>
      <c r="J18" s="17">
        <v>0</v>
      </c>
      <c r="K18" s="17">
        <v>25</v>
      </c>
      <c r="L18" s="17">
        <f t="shared" si="0"/>
        <v>25</v>
      </c>
      <c r="M18" s="17">
        <f t="shared" si="3"/>
        <v>65476.41066666667</v>
      </c>
      <c r="N18" s="18">
        <f t="shared" si="1"/>
        <v>204523.58933333334</v>
      </c>
    </row>
    <row r="19" spans="2:14" s="19" customFormat="1" x14ac:dyDescent="0.25">
      <c r="B19" s="12">
        <v>11</v>
      </c>
      <c r="C19" s="13" t="s">
        <v>22</v>
      </c>
      <c r="D19" s="22">
        <v>70000</v>
      </c>
      <c r="E19" s="15">
        <f>IF(D19&gt;=[1]Datos!$D$14,([1]Datos!$D$14*[1]Datos!$C$14),IF(D19&lt;=[1]Datos!$D$14,(D19*[1]Datos!$C$14)))</f>
        <v>2009</v>
      </c>
      <c r="F19" s="16">
        <f>IF(D19&gt;=[1]Datos!$D$15,([1]Datos!$D$15*[1]Datos!$C$15),IF(D19&lt;=[1]Datos!$D$15,(D19*[1]Datos!$C$15)))</f>
        <v>2128</v>
      </c>
      <c r="G19" s="17"/>
      <c r="H19" s="17">
        <f t="shared" si="2"/>
        <v>65863</v>
      </c>
      <c r="I19" s="17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5368.4756666666663</v>
      </c>
      <c r="J19" s="17">
        <v>698.56</v>
      </c>
      <c r="K19" s="17">
        <v>25</v>
      </c>
      <c r="L19" s="17">
        <f t="shared" si="0"/>
        <v>723.56</v>
      </c>
      <c r="M19" s="17">
        <v>10009.290000000001</v>
      </c>
      <c r="N19" s="18">
        <f t="shared" si="1"/>
        <v>59990.71</v>
      </c>
    </row>
    <row r="20" spans="2:14" s="19" customFormat="1" x14ac:dyDescent="0.25">
      <c r="B20" s="12">
        <v>12</v>
      </c>
      <c r="C20" s="23" t="s">
        <v>23</v>
      </c>
      <c r="D20" s="23">
        <v>43000</v>
      </c>
      <c r="E20" s="15">
        <f>IF(D20&gt;=[1]Datos!$D$14,([1]Datos!$D$14*[1]Datos!$C$14),IF(D20&lt;=[1]Datos!$D$14,(D20*[1]Datos!$C$14)))</f>
        <v>1234.0999999999999</v>
      </c>
      <c r="F20" s="16">
        <f>IF(D20&gt;=[1]Datos!$D$15,([1]Datos!$D$15*[1]Datos!$C$15),IF(D20&lt;=[1]Datos!$D$15,(D20*[1]Datos!$C$15)))</f>
        <v>1307.2</v>
      </c>
      <c r="G20" s="17"/>
      <c r="H20" s="17">
        <f t="shared" si="2"/>
        <v>40458.699999999997</v>
      </c>
      <c r="I20" s="17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866.05349999999919</v>
      </c>
      <c r="J20" s="17">
        <v>698.56</v>
      </c>
      <c r="K20" s="17">
        <v>25</v>
      </c>
      <c r="L20" s="17">
        <f t="shared" si="0"/>
        <v>723.56</v>
      </c>
      <c r="M20" s="17">
        <v>4030.36</v>
      </c>
      <c r="N20" s="18">
        <f t="shared" si="1"/>
        <v>38969.64</v>
      </c>
    </row>
    <row r="21" spans="2:14" s="19" customFormat="1" x14ac:dyDescent="0.25">
      <c r="B21" s="20">
        <v>13</v>
      </c>
      <c r="C21" s="24" t="s">
        <v>24</v>
      </c>
      <c r="D21" s="24">
        <v>33000</v>
      </c>
      <c r="E21" s="15">
        <f>IF(D21&gt;=[1]Datos!$D$14,([1]Datos!$D$14*[1]Datos!$C$14),IF(D21&lt;=[1]Datos!$D$14,(D21*[1]Datos!$C$14)))</f>
        <v>947.1</v>
      </c>
      <c r="F21" s="16">
        <f>IF(D21&gt;=[1]Datos!$D$15,([1]Datos!$D$15*[1]Datos!$C$15),IF(D21&lt;=[1]Datos!$D$15,(D21*[1]Datos!$C$15)))</f>
        <v>1003.2</v>
      </c>
      <c r="G21" s="17"/>
      <c r="H21" s="17">
        <f t="shared" si="2"/>
        <v>31049.7</v>
      </c>
      <c r="I21" s="17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7"/>
      <c r="K21" s="17">
        <v>2055.06</v>
      </c>
      <c r="L21" s="17">
        <f t="shared" si="0"/>
        <v>2055.06</v>
      </c>
      <c r="M21" s="17">
        <v>4030.36</v>
      </c>
      <c r="N21" s="18">
        <f t="shared" si="1"/>
        <v>28969.64</v>
      </c>
    </row>
    <row r="22" spans="2:14" s="19" customFormat="1" x14ac:dyDescent="0.25">
      <c r="B22" s="12">
        <v>14</v>
      </c>
      <c r="C22" s="25" t="s">
        <v>25</v>
      </c>
      <c r="D22" s="22">
        <v>50000</v>
      </c>
      <c r="E22" s="15">
        <f>IF(D22&gt;=[1]Datos!$D$14,([1]Datos!$D$14*[1]Datos!$C$14),IF(D22&lt;=[1]Datos!$D$14,(D22*[1]Datos!$C$14)))</f>
        <v>1435</v>
      </c>
      <c r="F22" s="16">
        <v>1520</v>
      </c>
      <c r="G22" s="17">
        <f>1190.12+1190.12</f>
        <v>2380.2399999999998</v>
      </c>
      <c r="H22" s="17">
        <f t="shared" si="2"/>
        <v>44664.76</v>
      </c>
      <c r="I22" s="17">
        <v>1854</v>
      </c>
      <c r="J22" s="17">
        <v>698.56</v>
      </c>
      <c r="K22" s="17">
        <v>25</v>
      </c>
      <c r="L22" s="17">
        <f t="shared" si="0"/>
        <v>3103.7999999999997</v>
      </c>
      <c r="M22" s="17">
        <f t="shared" si="3"/>
        <v>7912.7999999999993</v>
      </c>
      <c r="N22" s="18">
        <f t="shared" si="1"/>
        <v>42087.199999999997</v>
      </c>
    </row>
    <row r="23" spans="2:14" s="19" customFormat="1" x14ac:dyDescent="0.25">
      <c r="B23" s="12">
        <v>15</v>
      </c>
      <c r="C23" s="25" t="s">
        <v>26</v>
      </c>
      <c r="D23" s="22">
        <v>25000</v>
      </c>
      <c r="E23" s="15">
        <f>IF(D23&gt;=[1]Datos!$D$14,([1]Datos!$D$14*[1]Datos!$C$14),IF(D23&lt;=[1]Datos!$D$14,(D23*[1]Datos!$C$14)))</f>
        <v>717.5</v>
      </c>
      <c r="F23" s="16">
        <f>IF(D23&gt;=[1]Datos!$D$15,([1]Datos!$D$15*[1]Datos!$C$15),IF(D23&lt;=[1]Datos!$D$15,(D23*[1]Datos!$C$15)))</f>
        <v>760</v>
      </c>
      <c r="G23" s="17"/>
      <c r="H23" s="17">
        <f t="shared" si="2"/>
        <v>23522.5</v>
      </c>
      <c r="I23" s="17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7">
        <v>1467.9</v>
      </c>
      <c r="K23" s="17">
        <v>25</v>
      </c>
      <c r="L23" s="18">
        <f t="shared" si="0"/>
        <v>1492.9</v>
      </c>
      <c r="M23" s="17">
        <f t="shared" si="3"/>
        <v>2970.4</v>
      </c>
      <c r="N23" s="18">
        <f t="shared" si="1"/>
        <v>22029.599999999999</v>
      </c>
    </row>
    <row r="24" spans="2:14" s="19" customFormat="1" x14ac:dyDescent="0.25">
      <c r="B24" s="12">
        <v>16</v>
      </c>
      <c r="C24" s="25" t="s">
        <v>20</v>
      </c>
      <c r="D24" s="22">
        <v>30000</v>
      </c>
      <c r="E24" s="15">
        <f>IF(D24&gt;=[1]Datos!$D$14,([1]Datos!$D$14*[1]Datos!$C$14),IF(D24&lt;=[1]Datos!$D$14,(D24*[1]Datos!$C$14)))</f>
        <v>861</v>
      </c>
      <c r="F24" s="16">
        <f>IF(D24&gt;=[1]Datos!$D$15,([1]Datos!$D$15*[1]Datos!$C$15),IF(D24&lt;=[1]Datos!$D$15,(D24*[1]Datos!$C$15)))</f>
        <v>912</v>
      </c>
      <c r="G24" s="17"/>
      <c r="H24" s="17">
        <f t="shared" si="2"/>
        <v>28227</v>
      </c>
      <c r="I24" s="17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7"/>
      <c r="K24" s="17">
        <v>25</v>
      </c>
      <c r="L24" s="17">
        <f t="shared" si="0"/>
        <v>25</v>
      </c>
      <c r="M24" s="17">
        <f t="shared" si="3"/>
        <v>1798</v>
      </c>
      <c r="N24" s="18">
        <f t="shared" si="1"/>
        <v>28202</v>
      </c>
    </row>
    <row r="25" spans="2:14" s="19" customFormat="1" x14ac:dyDescent="0.25">
      <c r="B25" s="12">
        <v>17</v>
      </c>
      <c r="C25" s="25" t="s">
        <v>27</v>
      </c>
      <c r="D25" s="22">
        <v>23000</v>
      </c>
      <c r="E25" s="15">
        <f>IF(D25&gt;=[1]Datos!$D$14,([1]Datos!$D$14*[1]Datos!$C$14),IF(D25&lt;=[1]Datos!$D$14,(D25*[1]Datos!$C$14)))</f>
        <v>660.1</v>
      </c>
      <c r="F25" s="16">
        <f>IF(D25&gt;=[1]Datos!$D$15,([1]Datos!$D$15*[1]Datos!$C$15),IF(D25&lt;=[1]Datos!$D$15,(D25*[1]Datos!$C$15)))</f>
        <v>699.2</v>
      </c>
      <c r="G25" s="26">
        <v>0</v>
      </c>
      <c r="H25" s="17">
        <f t="shared" si="2"/>
        <v>21640.7</v>
      </c>
      <c r="I25" s="17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17">
        <v>435.28</v>
      </c>
      <c r="K25" s="26">
        <v>25</v>
      </c>
      <c r="L25" s="17">
        <f t="shared" si="0"/>
        <v>460.28</v>
      </c>
      <c r="M25" s="17">
        <f t="shared" si="3"/>
        <v>1819.5800000000002</v>
      </c>
      <c r="N25" s="18">
        <f t="shared" si="1"/>
        <v>21180.42</v>
      </c>
    </row>
    <row r="26" spans="2:14" s="19" customFormat="1" x14ac:dyDescent="0.25">
      <c r="B26" s="20">
        <v>18</v>
      </c>
      <c r="C26" s="25" t="s">
        <v>28</v>
      </c>
      <c r="D26" s="14">
        <v>21200</v>
      </c>
      <c r="E26" s="27">
        <f>IF(D26&gt;=[1]Datos!$D$14,([1]Datos!$D$14*[1]Datos!$C$14),IF(D26&lt;=[1]Datos!$D$14,(D26*[1]Datos!$C$14)))</f>
        <v>608.43999999999994</v>
      </c>
      <c r="F26" s="28">
        <f>IF(D26&gt;=[1]Datos!$D$15,([1]Datos!$D$15*[1]Datos!$C$15),IF(D26&lt;=[1]Datos!$D$15,(D26*[1]Datos!$C$15)))</f>
        <v>644.48</v>
      </c>
      <c r="G26" s="27">
        <f>1190.12+1190.12</f>
        <v>2380.2399999999998</v>
      </c>
      <c r="H26" s="17">
        <f t="shared" si="2"/>
        <v>17566.84</v>
      </c>
      <c r="I26" s="17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27">
        <v>698.56</v>
      </c>
      <c r="K26" s="28">
        <v>25</v>
      </c>
      <c r="L26" s="17">
        <f t="shared" si="0"/>
        <v>3103.7999999999997</v>
      </c>
      <c r="M26" s="17">
        <f t="shared" si="3"/>
        <v>4356.7199999999993</v>
      </c>
      <c r="N26" s="18">
        <f t="shared" si="1"/>
        <v>16843.28</v>
      </c>
    </row>
    <row r="27" spans="2:14" s="19" customFormat="1" x14ac:dyDescent="0.25">
      <c r="B27" s="12">
        <v>19</v>
      </c>
      <c r="C27" s="25" t="s">
        <v>28</v>
      </c>
      <c r="D27" s="14">
        <v>21200</v>
      </c>
      <c r="E27" s="27">
        <f>IF(D27&gt;=[1]Datos!$D$14,([1]Datos!$D$14*[1]Datos!$C$14),IF(D27&lt;=[1]Datos!$D$14,(D27*[1]Datos!$C$14)))</f>
        <v>608.43999999999994</v>
      </c>
      <c r="F27" s="28">
        <f>IF(D27&gt;=[1]Datos!$D$15,([1]Datos!$D$15*[1]Datos!$C$15),IF(D27&lt;=[1]Datos!$D$15,(D27*[1]Datos!$C$15)))</f>
        <v>644.48</v>
      </c>
      <c r="G27" s="29"/>
      <c r="H27" s="17">
        <f t="shared" si="2"/>
        <v>19947.080000000002</v>
      </c>
      <c r="I27" s="17" t="str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0</v>
      </c>
      <c r="J27" s="29"/>
      <c r="K27" s="29">
        <v>25</v>
      </c>
      <c r="L27" s="17">
        <f t="shared" si="0"/>
        <v>25</v>
      </c>
      <c r="M27" s="17">
        <f t="shared" si="3"/>
        <v>1277.92</v>
      </c>
      <c r="N27" s="18">
        <f t="shared" si="1"/>
        <v>19922.080000000002</v>
      </c>
    </row>
    <row r="28" spans="2:14" s="19" customFormat="1" x14ac:dyDescent="0.25">
      <c r="B28" s="12">
        <v>20</v>
      </c>
      <c r="C28" s="25" t="s">
        <v>28</v>
      </c>
      <c r="D28" s="14">
        <v>21200</v>
      </c>
      <c r="E28" s="15">
        <f>IF(D28&gt;=[1]Datos!$D$14,([1]Datos!$D$14*[1]Datos!$C$14),IF(D28&lt;=[1]Datos!$D$14,(D28*[1]Datos!$C$14)))</f>
        <v>608.43999999999994</v>
      </c>
      <c r="F28" s="16">
        <f>IF(D28&gt;=[1]Datos!$D$15,([1]Datos!$D$15*[1]Datos!$C$15),IF(D28&lt;=[1]Datos!$D$15,(D28*[1]Datos!$C$15)))</f>
        <v>644.48</v>
      </c>
      <c r="G28" s="26"/>
      <c r="H28" s="17">
        <f t="shared" si="2"/>
        <v>19947.080000000002</v>
      </c>
      <c r="I28" s="17" t="str">
        <f>IF(H28&lt;=[1]Datos!$G$7,"0",IF(H28&lt;=[1]Datos!$G$8,(H28-[1]Datos!$F$8)*[1]Datos!$I$6,IF(H28&lt;=[1]Datos!$G$9,[1]Datos!$I$8+(H28-[1]Datos!$F$9)*[1]Datos!$J$6,IF(H28&gt;=[1]Datos!$F$10,([1]Datos!$I$8+[1]Datos!$J$8)+(H28-[1]Datos!$F$10)*[1]Datos!$K$6))))</f>
        <v>0</v>
      </c>
      <c r="J28" s="26"/>
      <c r="K28" s="26">
        <v>25</v>
      </c>
      <c r="L28" s="17">
        <f t="shared" si="0"/>
        <v>25</v>
      </c>
      <c r="M28" s="17">
        <f t="shared" si="3"/>
        <v>1277.92</v>
      </c>
      <c r="N28" s="18">
        <f t="shared" si="1"/>
        <v>19922.080000000002</v>
      </c>
    </row>
    <row r="29" spans="2:14" s="19" customFormat="1" x14ac:dyDescent="0.25">
      <c r="B29" s="12">
        <v>21</v>
      </c>
      <c r="C29" s="25" t="s">
        <v>28</v>
      </c>
      <c r="D29" s="14">
        <v>21200</v>
      </c>
      <c r="E29" s="27">
        <f>IF(D29&gt;=[1]Datos!$D$14,([1]Datos!$D$14*[1]Datos!$C$14),IF(D29&lt;=[1]Datos!$D$14,(D29*[1]Datos!$C$14)))</f>
        <v>608.43999999999994</v>
      </c>
      <c r="F29" s="28">
        <f>IF(D29&gt;=[1]Datos!$D$15,([1]Datos!$D$15*[1]Datos!$C$15),IF(D29&lt;=[1]Datos!$D$15,(D29*[1]Datos!$C$15)))</f>
        <v>644.48</v>
      </c>
      <c r="G29" s="28"/>
      <c r="H29" s="17">
        <f t="shared" si="2"/>
        <v>19947.080000000002</v>
      </c>
      <c r="I29" s="17" t="str">
        <f>IF(H29&lt;=[1]Datos!$G$7,"0",IF(H29&lt;=[1]Datos!$G$8,(H29-[1]Datos!$F$8)*[1]Datos!$I$6,IF(H29&lt;=[1]Datos!$G$9,[1]Datos!$I$8+(H29-[1]Datos!$F$9)*[1]Datos!$J$6,IF(H29&gt;=[1]Datos!$F$10,([1]Datos!$I$8+[1]Datos!$J$8)+(H29-[1]Datos!$F$10)*[1]Datos!$K$6))))</f>
        <v>0</v>
      </c>
      <c r="J29" s="27">
        <v>0</v>
      </c>
      <c r="K29" s="28">
        <v>25</v>
      </c>
      <c r="L29" s="17">
        <f t="shared" si="0"/>
        <v>25</v>
      </c>
      <c r="M29" s="17">
        <f t="shared" si="3"/>
        <v>1277.92</v>
      </c>
      <c r="N29" s="18">
        <f t="shared" si="1"/>
        <v>19922.080000000002</v>
      </c>
    </row>
    <row r="30" spans="2:14" s="19" customFormat="1" x14ac:dyDescent="0.25">
      <c r="B30" s="12">
        <v>22</v>
      </c>
      <c r="C30" s="30" t="s">
        <v>29</v>
      </c>
      <c r="D30" s="23">
        <v>21000</v>
      </c>
      <c r="E30" s="15">
        <f>IF(D30&gt;=[1]Datos!$D$14,([1]Datos!$D$14*[1]Datos!$C$14),IF(D30&lt;=[1]Datos!$D$14,(D30*[1]Datos!$C$14)))</f>
        <v>602.70000000000005</v>
      </c>
      <c r="F30" s="16">
        <f>IF(D30&gt;=[1]Datos!$D$15,([1]Datos!$D$15*[1]Datos!$C$15),IF(D30&lt;=[1]Datos!$D$15,(D30*[1]Datos!$C$15)))</f>
        <v>638.4</v>
      </c>
      <c r="G30" s="26"/>
      <c r="H30" s="17">
        <f t="shared" si="2"/>
        <v>19758.900000000001</v>
      </c>
      <c r="I30" s="17" t="str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0</v>
      </c>
      <c r="J30" s="26"/>
      <c r="K30" s="26">
        <v>25</v>
      </c>
      <c r="L30" s="17">
        <f t="shared" si="0"/>
        <v>25</v>
      </c>
      <c r="M30" s="17">
        <f t="shared" si="3"/>
        <v>1266.0999999999999</v>
      </c>
      <c r="N30" s="18">
        <f t="shared" si="1"/>
        <v>19733.900000000001</v>
      </c>
    </row>
    <row r="31" spans="2:14" s="19" customFormat="1" x14ac:dyDescent="0.25">
      <c r="B31" s="20">
        <v>23</v>
      </c>
      <c r="C31" s="30" t="s">
        <v>29</v>
      </c>
      <c r="D31" s="23">
        <v>25000</v>
      </c>
      <c r="E31" s="15">
        <f>IF(D31&gt;=[1]Datos!$D$14,([1]Datos!$D$14*[1]Datos!$C$14),IF(D31&lt;=[1]Datos!$D$14,(D31*[1]Datos!$C$14)))</f>
        <v>717.5</v>
      </c>
      <c r="F31" s="16">
        <f>IF(D31&gt;=[1]Datos!$D$15,([1]Datos!$D$15*[1]Datos!$C$15),IF(D31&lt;=[1]Datos!$D$15,(D31*[1]Datos!$C$15)))</f>
        <v>760</v>
      </c>
      <c r="G31" s="26"/>
      <c r="H31" s="17">
        <f t="shared" si="2"/>
        <v>23522.5</v>
      </c>
      <c r="I31" s="17" t="str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0</v>
      </c>
      <c r="J31" s="26"/>
      <c r="K31" s="26">
        <v>25</v>
      </c>
      <c r="L31" s="17">
        <f t="shared" si="0"/>
        <v>25</v>
      </c>
      <c r="M31" s="17">
        <f t="shared" si="3"/>
        <v>1502.5</v>
      </c>
      <c r="N31" s="18">
        <f t="shared" si="1"/>
        <v>23497.5</v>
      </c>
    </row>
    <row r="32" spans="2:14" s="19" customFormat="1" x14ac:dyDescent="0.25">
      <c r="B32" s="12">
        <v>24</v>
      </c>
      <c r="C32" s="30" t="s">
        <v>30</v>
      </c>
      <c r="D32" s="14">
        <v>21200</v>
      </c>
      <c r="E32" s="15">
        <f>IF(D32&gt;=[1]Datos!$D$14,([1]Datos!$D$14*[1]Datos!$C$14),IF(D32&lt;=[1]Datos!$D$14,(D32*[1]Datos!$C$14)))</f>
        <v>608.43999999999994</v>
      </c>
      <c r="F32" s="16">
        <f>IF(D32&gt;=[1]Datos!$D$15,([1]Datos!$D$15*[1]Datos!$C$15),IF(D32&lt;=[1]Datos!$D$15,(D32*[1]Datos!$C$15)))</f>
        <v>644.48</v>
      </c>
      <c r="G32" s="17"/>
      <c r="H32" s="17">
        <f t="shared" si="2"/>
        <v>19947.080000000002</v>
      </c>
      <c r="I32" s="17" t="str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0</v>
      </c>
      <c r="J32" s="17"/>
      <c r="K32" s="17">
        <v>25</v>
      </c>
      <c r="L32" s="17">
        <f t="shared" si="0"/>
        <v>25</v>
      </c>
      <c r="M32" s="17">
        <f t="shared" si="3"/>
        <v>1277.92</v>
      </c>
      <c r="N32" s="18">
        <f t="shared" si="1"/>
        <v>19922.080000000002</v>
      </c>
    </row>
    <row r="33" spans="2:16" s="19" customFormat="1" x14ac:dyDescent="0.25">
      <c r="B33" s="12">
        <v>25</v>
      </c>
      <c r="C33" s="30" t="s">
        <v>31</v>
      </c>
      <c r="D33" s="14">
        <v>55000</v>
      </c>
      <c r="E33" s="27">
        <f>IF(D33&gt;=[1]Datos!$D$14,([1]Datos!$D$14*[1]Datos!$C$14),IF(D33&lt;=[1]Datos!$D$14,(D33*[1]Datos!$C$14)))</f>
        <v>1578.5</v>
      </c>
      <c r="F33" s="27">
        <f>IF(D33&gt;=[1]Datos!$D$15,([1]Datos!$D$15*[1]Datos!$C$15),IF(D33&lt;=[1]Datos!$D$15,(D33*[1]Datos!$C$15)))</f>
        <v>1672</v>
      </c>
      <c r="G33" s="27">
        <v>0</v>
      </c>
      <c r="H33" s="18">
        <f t="shared" si="2"/>
        <v>51749.5</v>
      </c>
      <c r="I33" s="18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2559.6734999999994</v>
      </c>
      <c r="J33" s="27">
        <v>978.6</v>
      </c>
      <c r="K33" s="27">
        <v>25</v>
      </c>
      <c r="L33" s="17">
        <f t="shared" si="0"/>
        <v>1003.6</v>
      </c>
      <c r="M33" s="17">
        <f t="shared" si="3"/>
        <v>6813.7734999999993</v>
      </c>
      <c r="N33" s="18">
        <f t="shared" si="1"/>
        <v>48186.226500000004</v>
      </c>
    </row>
    <row r="34" spans="2:16" s="19" customFormat="1" x14ac:dyDescent="0.25">
      <c r="B34" s="12">
        <v>26</v>
      </c>
      <c r="C34" s="30" t="s">
        <v>32</v>
      </c>
      <c r="D34" s="27">
        <v>41000</v>
      </c>
      <c r="E34" s="27">
        <f>IF(D34&gt;=[1]Datos!$D$14,([1]Datos!$D$14*[1]Datos!$C$14),IF(D34&lt;=[1]Datos!$D$14,(D34*[1]Datos!$C$14)))</f>
        <v>1176.7</v>
      </c>
      <c r="F34" s="27">
        <f>IF(D34&gt;=[1]Datos!$D$15,([1]Datos!$D$15*[1]Datos!$C$15),IF(D34&lt;=[1]Datos!$D$15,(D34*[1]Datos!$C$15)))</f>
        <v>1246.4000000000001</v>
      </c>
      <c r="G34" s="31"/>
      <c r="H34" s="18">
        <f t="shared" si="2"/>
        <v>38576.9</v>
      </c>
      <c r="I34" s="18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583.78349999999989</v>
      </c>
      <c r="J34" s="31"/>
      <c r="K34" s="32">
        <f>+K33</f>
        <v>25</v>
      </c>
      <c r="L34" s="17">
        <f t="shared" si="0"/>
        <v>25</v>
      </c>
      <c r="M34" s="17">
        <f t="shared" si="3"/>
        <v>3031.8835000000004</v>
      </c>
      <c r="N34" s="18">
        <f t="shared" si="1"/>
        <v>37968.116499999996</v>
      </c>
    </row>
    <row r="35" spans="2:16" s="19" customFormat="1" x14ac:dyDescent="0.25">
      <c r="B35" s="12">
        <v>27</v>
      </c>
      <c r="C35" s="30" t="s">
        <v>33</v>
      </c>
      <c r="D35" s="27">
        <v>130000</v>
      </c>
      <c r="E35" s="27">
        <f>IF(D35&gt;=[1]Datos!$D$14,([1]Datos!$D$14*[1]Datos!$C$14),IF(D35&lt;=[1]Datos!$D$14,(D35*[1]Datos!$C$14)))</f>
        <v>3731</v>
      </c>
      <c r="F35" s="28">
        <f>IF(D35&gt;=[1]Datos!$D$15,([1]Datos!$D$15*[1]Datos!$C$15),IF(D35&lt;=[1]Datos!$D$15,(D35*[1]Datos!$C$15)))</f>
        <v>3952</v>
      </c>
      <c r="G35" s="28">
        <v>1190.1199999999999</v>
      </c>
      <c r="H35" s="17">
        <f t="shared" si="2"/>
        <v>121126.88</v>
      </c>
      <c r="I35" s="17">
        <f>IF(H35&lt;=[1]Datos!$G$7,"0",IF(H35&lt;=[1]Datos!$G$8,(H35-[1]Datos!$F$8)*[1]Datos!$I$6,IF(H35&lt;=[1]Datos!$G$9,[1]Datos!$I$8+(H35-[1]Datos!$F$9)*[1]Datos!$J$6,IF(H35&gt;=[1]Datos!$F$10,([1]Datos!$I$8+[1]Datos!$J$8)+(H35-[1]Datos!$F$10)*[1]Datos!$K$6))))</f>
        <v>18864.580666666669</v>
      </c>
      <c r="J35" s="27">
        <v>1397.13</v>
      </c>
      <c r="K35" s="28">
        <v>25</v>
      </c>
      <c r="L35" s="17">
        <f t="shared" si="0"/>
        <v>2612.25</v>
      </c>
      <c r="M35" s="17">
        <f t="shared" si="3"/>
        <v>29159.830666666669</v>
      </c>
      <c r="N35" s="18">
        <f t="shared" si="1"/>
        <v>100840.16933333332</v>
      </c>
    </row>
    <row r="36" spans="2:16" s="19" customFormat="1" x14ac:dyDescent="0.25">
      <c r="B36" s="20">
        <v>28</v>
      </c>
      <c r="C36" s="30" t="s">
        <v>34</v>
      </c>
      <c r="D36" s="23">
        <v>60000</v>
      </c>
      <c r="E36" s="27">
        <f>IF(D36&gt;=[1]Datos!$D$14,([1]Datos!$D$14*[1]Datos!$C$14),IF(D36&lt;=[1]Datos!$D$14,(D36*[1]Datos!$C$14)))</f>
        <v>1722</v>
      </c>
      <c r="F36" s="28">
        <f>IF(D36&gt;=[1]Datos!$D$15,([1]Datos!$D$15*[1]Datos!$C$15),IF(D36&lt;=[1]Datos!$D$15,(D36*[1]Datos!$C$15)))</f>
        <v>1824</v>
      </c>
      <c r="G36" s="28"/>
      <c r="H36" s="17">
        <f t="shared" si="2"/>
        <v>56454</v>
      </c>
      <c r="I36" s="17">
        <f>IF(H36&lt;=[1]Datos!$G$7,"0",IF(H36&lt;=[1]Datos!$G$8,(H36-[1]Datos!$F$8)*[1]Datos!$I$6,IF(H36&lt;=[1]Datos!$G$9,[1]Datos!$I$8+(H36-[1]Datos!$F$9)*[1]Datos!$J$6,IF(H36&gt;=[1]Datos!$F$10,([1]Datos!$I$8+[1]Datos!$J$8)+(H36-[1]Datos!$F$10)*[1]Datos!$K$6))))</f>
        <v>3486.6756666666661</v>
      </c>
      <c r="J36" s="28">
        <v>0</v>
      </c>
      <c r="K36" s="28">
        <v>25</v>
      </c>
      <c r="L36" s="17">
        <f t="shared" si="0"/>
        <v>25</v>
      </c>
      <c r="M36" s="17">
        <f t="shared" si="3"/>
        <v>7057.6756666666661</v>
      </c>
      <c r="N36" s="18">
        <f t="shared" si="1"/>
        <v>52942.324333333338</v>
      </c>
    </row>
    <row r="37" spans="2:16" s="19" customFormat="1" x14ac:dyDescent="0.25">
      <c r="B37" s="12">
        <v>29</v>
      </c>
      <c r="C37" s="30" t="s">
        <v>22</v>
      </c>
      <c r="D37" s="23">
        <v>115000</v>
      </c>
      <c r="E37" s="27">
        <f>IF(D37&gt;=[1]Datos!$D$14,([1]Datos!$D$14*[1]Datos!$C$14),IF(D37&lt;=[1]Datos!$D$14,(D37*[1]Datos!$C$14)))</f>
        <v>3300.5</v>
      </c>
      <c r="F37" s="28">
        <f>IF(D37&gt;=[1]Datos!$D$15,([1]Datos!$D$15*[1]Datos!$C$15),IF(D37&lt;=[1]Datos!$D$15,(D37*[1]Datos!$C$15)))</f>
        <v>3496</v>
      </c>
      <c r="G37" s="33"/>
      <c r="H37" s="17">
        <f t="shared" si="2"/>
        <v>108203.5</v>
      </c>
      <c r="I37" s="17">
        <f>IF(H37&lt;=[1]Datos!$G$7,"0",IF(H37&lt;=[1]Datos!$G$8,(H37-[1]Datos!$F$8)*[1]Datos!$I$6,IF(H37&lt;=[1]Datos!$G$9,[1]Datos!$I$8+(H37-[1]Datos!$F$9)*[1]Datos!$J$6,IF(H37&gt;=[1]Datos!$F$10,([1]Datos!$I$8+[1]Datos!$J$8)+(H37-[1]Datos!$F$10)*[1]Datos!$K$6))))</f>
        <v>15633.735666666667</v>
      </c>
      <c r="J37" s="33">
        <v>698.56</v>
      </c>
      <c r="K37" s="28">
        <v>25</v>
      </c>
      <c r="L37" s="17">
        <f t="shared" si="0"/>
        <v>723.56</v>
      </c>
      <c r="M37" s="17">
        <f t="shared" si="3"/>
        <v>23153.795666666669</v>
      </c>
      <c r="N37" s="18">
        <f t="shared" si="1"/>
        <v>91846.204333333328</v>
      </c>
    </row>
    <row r="38" spans="2:16" s="19" customFormat="1" x14ac:dyDescent="0.25">
      <c r="B38" s="12">
        <v>30</v>
      </c>
      <c r="C38" s="25" t="s">
        <v>20</v>
      </c>
      <c r="D38" s="23">
        <v>38000</v>
      </c>
      <c r="E38" s="27">
        <v>1090.5999999999999</v>
      </c>
      <c r="F38" s="28">
        <v>1155.2</v>
      </c>
      <c r="G38" s="33"/>
      <c r="H38" s="17">
        <f>+D38-E38-F38</f>
        <v>35754.200000000004</v>
      </c>
      <c r="I38" s="17">
        <v>160.38</v>
      </c>
      <c r="J38" s="34">
        <v>2055.06</v>
      </c>
      <c r="K38" s="28">
        <v>25</v>
      </c>
      <c r="L38" s="17">
        <f t="shared" si="0"/>
        <v>2080.06</v>
      </c>
      <c r="M38" s="17">
        <v>4486.24</v>
      </c>
      <c r="N38" s="18">
        <v>33513.760000000002</v>
      </c>
    </row>
    <row r="39" spans="2:16" s="19" customFormat="1" x14ac:dyDescent="0.25">
      <c r="B39" s="12">
        <v>31</v>
      </c>
      <c r="C39" s="30" t="s">
        <v>34</v>
      </c>
      <c r="D39" s="23">
        <v>65000</v>
      </c>
      <c r="E39" s="27">
        <f>IF(D39&gt;=[1]Datos!$D$14,([1]Datos!$D$14*[1]Datos!$C$14),IF(D39&lt;=[1]Datos!$D$14,(D39*[1]Datos!$C$14)))</f>
        <v>1865.5</v>
      </c>
      <c r="F39" s="28">
        <f>IF(D39&gt;=[1]Datos!$D$15,([1]Datos!$D$15*[1]Datos!$C$15),IF(D39&lt;=[1]Datos!$D$15,(D39*[1]Datos!$C$15)))</f>
        <v>1976</v>
      </c>
      <c r="G39" s="28"/>
      <c r="H39" s="17">
        <f t="shared" ref="H39:H53" si="4">+D39-(E39+F39+G39)</f>
        <v>61158.5</v>
      </c>
      <c r="I39" s="17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4427.5756666666657</v>
      </c>
      <c r="J39" s="28"/>
      <c r="K39" s="28">
        <v>25</v>
      </c>
      <c r="L39" s="17">
        <f t="shared" si="0"/>
        <v>25</v>
      </c>
      <c r="M39" s="17">
        <f t="shared" si="3"/>
        <v>8294.0756666666657</v>
      </c>
      <c r="N39" s="18">
        <f t="shared" si="1"/>
        <v>56705.924333333336</v>
      </c>
    </row>
    <row r="40" spans="2:16" s="19" customFormat="1" x14ac:dyDescent="0.25">
      <c r="B40" s="12">
        <v>32</v>
      </c>
      <c r="C40" s="30" t="s">
        <v>35</v>
      </c>
      <c r="D40" s="23">
        <v>71000</v>
      </c>
      <c r="E40" s="27">
        <f>IF(D40&gt;=[1]Datos!$D$14,([1]Datos!$D$14*[1]Datos!$C$14),IF(D40&lt;=[1]Datos!$D$14,(D40*[1]Datos!$C$14)))</f>
        <v>2037.7</v>
      </c>
      <c r="F40" s="28">
        <f>IF(D40&gt;=[1]Datos!$D$15,([1]Datos!$D$15*[1]Datos!$C$15),IF(D40&lt;=[1]Datos!$D$15,(D40*[1]Datos!$C$15)))</f>
        <v>2158.4</v>
      </c>
      <c r="G40" s="28"/>
      <c r="H40" s="17">
        <f t="shared" si="4"/>
        <v>66803.899999999994</v>
      </c>
      <c r="I40" s="17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5556.6556666666656</v>
      </c>
      <c r="J40" s="27">
        <v>698.56400000000008</v>
      </c>
      <c r="K40" s="28">
        <v>25</v>
      </c>
      <c r="L40" s="17">
        <f t="shared" si="0"/>
        <v>723.56400000000008</v>
      </c>
      <c r="M40" s="17">
        <f t="shared" si="3"/>
        <v>10476.319666666666</v>
      </c>
      <c r="N40" s="18">
        <f t="shared" si="1"/>
        <v>60523.680333333337</v>
      </c>
    </row>
    <row r="41" spans="2:16" s="19" customFormat="1" x14ac:dyDescent="0.25">
      <c r="B41" s="20">
        <v>33</v>
      </c>
      <c r="C41" s="30" t="s">
        <v>36</v>
      </c>
      <c r="D41" s="23">
        <v>65000</v>
      </c>
      <c r="E41" s="27">
        <f>IF(D41&gt;=[1]Datos!$D$14,([1]Datos!$D$14*[1]Datos!$C$14),IF(D41&lt;=[1]Datos!$D$14,(D41*[1]Datos!$C$14)))</f>
        <v>1865.5</v>
      </c>
      <c r="F41" s="28">
        <f>IF(D41&gt;=[1]Datos!$D$15,([1]Datos!$D$15*[1]Datos!$C$15),IF(D41&lt;=[1]Datos!$D$15,(D41*[1]Datos!$C$15)))</f>
        <v>1976</v>
      </c>
      <c r="G41" s="28"/>
      <c r="H41" s="17">
        <f t="shared" si="4"/>
        <v>61158.5</v>
      </c>
      <c r="I41" s="17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4427.5756666666657</v>
      </c>
      <c r="J41" s="27">
        <v>3078.67</v>
      </c>
      <c r="K41" s="28">
        <v>25</v>
      </c>
      <c r="L41" s="17">
        <f t="shared" si="0"/>
        <v>3103.67</v>
      </c>
      <c r="M41" s="17">
        <f t="shared" si="3"/>
        <v>11372.745666666666</v>
      </c>
      <c r="N41" s="18">
        <f t="shared" si="1"/>
        <v>53627.254333333331</v>
      </c>
    </row>
    <row r="42" spans="2:16" s="19" customFormat="1" x14ac:dyDescent="0.25">
      <c r="B42" s="12">
        <v>34</v>
      </c>
      <c r="C42" s="30" t="s">
        <v>36</v>
      </c>
      <c r="D42" s="23">
        <v>58000</v>
      </c>
      <c r="E42" s="27">
        <f>IF(D42&gt;=[1]Datos!$D$14,([1]Datos!$D$14*[1]Datos!$C$14),IF(D42&lt;=[1]Datos!$D$14,(D42*[1]Datos!$C$14)))</f>
        <v>1664.6</v>
      </c>
      <c r="F42" s="28">
        <f>IF(D42&gt;=[1]Datos!$D$15,([1]Datos!$D$15*[1]Datos!$C$15),IF(D42&lt;=[1]Datos!$D$15,(D42*[1]Datos!$C$15)))</f>
        <v>1763.2</v>
      </c>
      <c r="G42" s="28"/>
      <c r="H42" s="17">
        <f t="shared" si="4"/>
        <v>54572.2</v>
      </c>
      <c r="I42" s="17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3110.3156666666655</v>
      </c>
      <c r="J42" s="27">
        <v>3078.67</v>
      </c>
      <c r="K42" s="28">
        <v>25</v>
      </c>
      <c r="L42" s="17">
        <f t="shared" si="0"/>
        <v>3103.67</v>
      </c>
      <c r="M42" s="17">
        <f t="shared" si="3"/>
        <v>9641.7856666666667</v>
      </c>
      <c r="N42" s="18">
        <f t="shared" si="1"/>
        <v>48358.214333333337</v>
      </c>
    </row>
    <row r="43" spans="2:16" s="19" customFormat="1" x14ac:dyDescent="0.25">
      <c r="B43" s="12">
        <v>35</v>
      </c>
      <c r="C43" s="30" t="s">
        <v>36</v>
      </c>
      <c r="D43" s="23">
        <v>65000</v>
      </c>
      <c r="E43" s="27">
        <f>IF(D43&gt;=[1]Datos!$D$14,([1]Datos!$D$14*[1]Datos!$C$14),IF(D43&lt;=[1]Datos!$D$14,(D43*[1]Datos!$C$14)))</f>
        <v>1865.5</v>
      </c>
      <c r="F43" s="27">
        <f>IF(D43&gt;=[1]Datos!$D$15,([1]Datos!$D$15*[1]Datos!$C$15),IF(D43&lt;=[1]Datos!$D$15,(D43*[1]Datos!$C$15)))</f>
        <v>1976</v>
      </c>
      <c r="G43" s="27"/>
      <c r="H43" s="18">
        <f t="shared" si="4"/>
        <v>61158.5</v>
      </c>
      <c r="I43" s="18">
        <f>IF(H43&lt;=[1]Datos!$G$7,"0",IF(H43&lt;=[1]Datos!$G$8,(H43-[1]Datos!$F$8)*[1]Datos!$I$6,IF(H43&lt;=[1]Datos!$G$9,[1]Datos!$I$8+(H43-[1]Datos!$F$9)*[1]Datos!$J$6,IF(H43&gt;=[1]Datos!$F$10,([1]Datos!$I$8+[1]Datos!$J$8)+(H43-[1]Datos!$F$10)*[1]Datos!$K$6))))</f>
        <v>4427.5756666666657</v>
      </c>
      <c r="J43" s="27">
        <v>349.28</v>
      </c>
      <c r="K43" s="27">
        <v>25</v>
      </c>
      <c r="L43" s="17">
        <f t="shared" si="0"/>
        <v>374.28</v>
      </c>
      <c r="M43" s="17">
        <f t="shared" si="3"/>
        <v>8643.3556666666664</v>
      </c>
      <c r="N43" s="18">
        <f t="shared" si="1"/>
        <v>56356.64433333333</v>
      </c>
    </row>
    <row r="44" spans="2:16" s="35" customFormat="1" x14ac:dyDescent="0.25">
      <c r="B44" s="12">
        <v>36</v>
      </c>
      <c r="C44" s="30" t="s">
        <v>36</v>
      </c>
      <c r="D44" s="23">
        <v>65000</v>
      </c>
      <c r="E44" s="27">
        <f>IF(D44&gt;=[1]Datos!$D$14,([1]Datos!$D$14*[1]Datos!$C$14),IF(D44&lt;=[1]Datos!$D$14,(D44*[1]Datos!$C$14)))</f>
        <v>1865.5</v>
      </c>
      <c r="F44" s="27">
        <f>IF(D44&gt;=[1]Datos!$D$15,([1]Datos!$D$15*[1]Datos!$C$15),IF(D44&lt;=[1]Datos!$D$15,(D44*[1]Datos!$C$15)))</f>
        <v>1976</v>
      </c>
      <c r="G44" s="27">
        <v>1190.1199999999999</v>
      </c>
      <c r="H44" s="18">
        <f t="shared" si="4"/>
        <v>59968.38</v>
      </c>
      <c r="I44" s="18">
        <f>IF(H44&lt;=[1]Datos!$G$7,"0",IF(H44&lt;=[1]Datos!$G$8,(H44-[1]Datos!$F$8)*[1]Datos!$I$6,IF(H44&lt;=[1]Datos!$G$9,[1]Datos!$I$8+(H44-[1]Datos!$F$9)*[1]Datos!$J$6,IF(H44&gt;=[1]Datos!$F$10,([1]Datos!$I$8+[1]Datos!$J$8)+(H44-[1]Datos!$F$10)*[1]Datos!$K$6))))</f>
        <v>4189.5516666666663</v>
      </c>
      <c r="J44" s="27">
        <v>698.56</v>
      </c>
      <c r="K44" s="27">
        <v>25</v>
      </c>
      <c r="L44" s="18">
        <f t="shared" si="0"/>
        <v>1913.6799999999998</v>
      </c>
      <c r="M44" s="18">
        <f t="shared" si="3"/>
        <v>9944.7316666666666</v>
      </c>
      <c r="N44" s="18">
        <f t="shared" si="1"/>
        <v>55055.268333333333</v>
      </c>
    </row>
    <row r="45" spans="2:16" s="19" customFormat="1" x14ac:dyDescent="0.25">
      <c r="B45" s="12">
        <v>37</v>
      </c>
      <c r="C45" s="30" t="s">
        <v>35</v>
      </c>
      <c r="D45" s="23">
        <v>71000</v>
      </c>
      <c r="E45" s="27">
        <f>IF(D45&gt;=[1]Datos!$D$14,([1]Datos!$D$14*[1]Datos!$C$14),IF(D45&lt;=[1]Datos!$D$14,(D45*[1]Datos!$C$14)))</f>
        <v>2037.7</v>
      </c>
      <c r="F45" s="27">
        <f>IF(D45&gt;=[1]Datos!$D$15,([1]Datos!$D$15*[1]Datos!$C$15),IF(D45&lt;=[1]Datos!$D$15,(D45*[1]Datos!$C$15)))</f>
        <v>2158.4</v>
      </c>
      <c r="G45" s="27"/>
      <c r="H45" s="18">
        <f t="shared" si="4"/>
        <v>66803.899999999994</v>
      </c>
      <c r="I45" s="18">
        <f>IF(H45&lt;=[1]Datos!$G$7,"0",IF(H45&lt;=[1]Datos!$G$8,(H45-[1]Datos!$F$8)*[1]Datos!$I$6,IF(H45&lt;=[1]Datos!$G$9,[1]Datos!$I$8+(H45-[1]Datos!$F$9)*[1]Datos!$J$6,IF(H45&gt;=[1]Datos!$F$10,([1]Datos!$I$8+[1]Datos!$J$8)+(H45-[1]Datos!$F$10)*[1]Datos!$K$6))))</f>
        <v>5556.6556666666656</v>
      </c>
      <c r="J45" s="27"/>
      <c r="K45" s="27">
        <v>25</v>
      </c>
      <c r="L45" s="17">
        <f t="shared" si="0"/>
        <v>25</v>
      </c>
      <c r="M45" s="17">
        <f t="shared" si="3"/>
        <v>9777.755666666666</v>
      </c>
      <c r="N45" s="18">
        <f t="shared" si="1"/>
        <v>61222.244333333336</v>
      </c>
      <c r="P45" s="36"/>
    </row>
    <row r="46" spans="2:16" s="19" customFormat="1" x14ac:dyDescent="0.25">
      <c r="B46" s="20">
        <v>38</v>
      </c>
      <c r="C46" s="30" t="s">
        <v>35</v>
      </c>
      <c r="D46" s="23">
        <v>71000</v>
      </c>
      <c r="E46" s="27">
        <f>IF(D46&gt;=[1]Datos!$D$14,([1]Datos!$D$14*[1]Datos!$C$14),IF(D46&lt;=[1]Datos!$D$14,(D46*[1]Datos!$C$14)))</f>
        <v>2037.7</v>
      </c>
      <c r="F46" s="27">
        <f>IF(D46&gt;=[1]Datos!$D$15,([1]Datos!$D$15*[1]Datos!$C$15),IF(D46&lt;=[1]Datos!$D$15,(D46*[1]Datos!$C$15)))</f>
        <v>2158.4</v>
      </c>
      <c r="G46" s="27"/>
      <c r="H46" s="18">
        <f t="shared" si="4"/>
        <v>66803.899999999994</v>
      </c>
      <c r="I46" s="18">
        <f>IF(H46&lt;=[1]Datos!$G$7,"0",IF(H46&lt;=[1]Datos!$G$8,(H46-[1]Datos!$F$8)*[1]Datos!$I$6,IF(H46&lt;=[1]Datos!$G$9,[1]Datos!$I$8+(H46-[1]Datos!$F$9)*[1]Datos!$J$6,IF(H46&gt;=[1]Datos!$F$10,([1]Datos!$I$8+[1]Datos!$J$8)+(H46-[1]Datos!$F$10)*[1]Datos!$K$6))))</f>
        <v>5556.6556666666656</v>
      </c>
      <c r="J46" s="27"/>
      <c r="K46" s="27">
        <v>25</v>
      </c>
      <c r="L46" s="17">
        <f t="shared" si="0"/>
        <v>25</v>
      </c>
      <c r="M46" s="17">
        <f t="shared" si="3"/>
        <v>9777.755666666666</v>
      </c>
      <c r="N46" s="18">
        <f t="shared" si="1"/>
        <v>61222.244333333336</v>
      </c>
    </row>
    <row r="47" spans="2:16" s="19" customFormat="1" x14ac:dyDescent="0.25">
      <c r="B47" s="12">
        <v>39</v>
      </c>
      <c r="C47" s="30" t="s">
        <v>36</v>
      </c>
      <c r="D47" s="23">
        <v>65000</v>
      </c>
      <c r="E47" s="27">
        <f>IF(D47&gt;=[1]Datos!$D$14,([1]Datos!$D$14*[1]Datos!$C$14),IF(D47&lt;=[1]Datos!$D$14,(D47*[1]Datos!$C$14)))</f>
        <v>1865.5</v>
      </c>
      <c r="F47" s="28">
        <f>IF(D47&gt;=[1]Datos!$D$15,([1]Datos!$D$15*[1]Datos!$C$15),IF(D47&lt;=[1]Datos!$D$15,(D47*[1]Datos!$C$15)))</f>
        <v>1976</v>
      </c>
      <c r="G47" s="28"/>
      <c r="H47" s="17">
        <f t="shared" si="4"/>
        <v>61158.5</v>
      </c>
      <c r="I47" s="17">
        <f>IF(H47&lt;=[1]Datos!$G$7,"0",IF(H47&lt;=[1]Datos!$G$8,(H47-[1]Datos!$F$8)*[1]Datos!$I$6,IF(H47&lt;=[1]Datos!$G$9,[1]Datos!$I$8+(H47-[1]Datos!$F$9)*[1]Datos!$J$6,IF(H47&gt;=[1]Datos!$F$10,([1]Datos!$I$8+[1]Datos!$J$8)+(H47-[1]Datos!$F$10)*[1]Datos!$K$6))))</f>
        <v>4427.5756666666657</v>
      </c>
      <c r="J47" s="27">
        <v>1187.864</v>
      </c>
      <c r="K47" s="28">
        <v>25</v>
      </c>
      <c r="L47" s="17">
        <f t="shared" si="0"/>
        <v>1212.864</v>
      </c>
      <c r="M47" s="17">
        <f t="shared" si="3"/>
        <v>9481.9396666666653</v>
      </c>
      <c r="N47" s="18">
        <f t="shared" si="1"/>
        <v>55518.060333333335</v>
      </c>
    </row>
    <row r="48" spans="2:16" s="19" customFormat="1" x14ac:dyDescent="0.25">
      <c r="B48" s="12">
        <v>40</v>
      </c>
      <c r="C48" s="30" t="s">
        <v>36</v>
      </c>
      <c r="D48" s="23">
        <v>65000</v>
      </c>
      <c r="E48" s="27">
        <f>IF(D48&gt;=[1]Datos!$D$14,([1]Datos!$D$14*[1]Datos!$C$14),IF(D48&lt;=[1]Datos!$D$14,(D48*[1]Datos!$C$14)))</f>
        <v>1865.5</v>
      </c>
      <c r="F48" s="28">
        <f>IF(D48&gt;=[1]Datos!$D$15,([1]Datos!$D$15*[1]Datos!$C$15),IF(D48&lt;=[1]Datos!$D$15,(D48*[1]Datos!$C$15)))</f>
        <v>1976</v>
      </c>
      <c r="G48" s="28"/>
      <c r="H48" s="17">
        <f t="shared" si="4"/>
        <v>61158.5</v>
      </c>
      <c r="I48" s="17">
        <f>IF(H48&lt;=[1]Datos!$G$7,"0",IF(H48&lt;=[1]Datos!$G$8,(H48-[1]Datos!$F$8)*[1]Datos!$I$6,IF(H48&lt;=[1]Datos!$G$9,[1]Datos!$I$8+(H48-[1]Datos!$F$9)*[1]Datos!$J$6,IF(H48&gt;=[1]Datos!$F$10,([1]Datos!$I$8+[1]Datos!$J$8)+(H48-[1]Datos!$F$10)*[1]Datos!$K$6))))</f>
        <v>4427.5756666666657</v>
      </c>
      <c r="J48" s="27">
        <v>349.28</v>
      </c>
      <c r="K48" s="28">
        <v>25</v>
      </c>
      <c r="L48" s="17">
        <f t="shared" si="0"/>
        <v>374.28</v>
      </c>
      <c r="M48" s="17">
        <f t="shared" si="3"/>
        <v>8643.3556666666664</v>
      </c>
      <c r="N48" s="18">
        <f t="shared" si="1"/>
        <v>56356.64433333333</v>
      </c>
    </row>
    <row r="49" spans="2:14" s="19" customFormat="1" x14ac:dyDescent="0.25">
      <c r="B49" s="12">
        <v>41</v>
      </c>
      <c r="C49" s="30" t="s">
        <v>36</v>
      </c>
      <c r="D49" s="23">
        <v>65000</v>
      </c>
      <c r="E49" s="27">
        <f>IF(D49&gt;=[1]Datos!$D$14,([1]Datos!$D$14*[1]Datos!$C$14),IF(D49&lt;=[1]Datos!$D$14,(D49*[1]Datos!$C$14)))</f>
        <v>1865.5</v>
      </c>
      <c r="F49" s="28">
        <f>IF(D49&gt;=[1]Datos!$D$15,([1]Datos!$D$15*[1]Datos!$C$15),IF(D49&lt;=[1]Datos!$D$15,(D49*[1]Datos!$C$15)))</f>
        <v>1976</v>
      </c>
      <c r="G49" s="28"/>
      <c r="H49" s="17">
        <f t="shared" si="4"/>
        <v>61158.5</v>
      </c>
      <c r="I49" s="17">
        <f>IF(H49&lt;=[1]Datos!$G$7,"0",IF(H49&lt;=[1]Datos!$G$8,(H49-[1]Datos!$F$8)*[1]Datos!$I$6,IF(H49&lt;=[1]Datos!$G$9,[1]Datos!$I$8+(H49-[1]Datos!$F$9)*[1]Datos!$J$6,IF(H49&gt;=[1]Datos!$F$10,([1]Datos!$I$8+[1]Datos!$J$8)+(H49-[1]Datos!$F$10)*[1]Datos!$K$6))))</f>
        <v>4427.5756666666657</v>
      </c>
      <c r="J49" s="28"/>
      <c r="K49" s="28">
        <v>25</v>
      </c>
      <c r="L49" s="17">
        <f t="shared" si="0"/>
        <v>25</v>
      </c>
      <c r="M49" s="17">
        <f t="shared" si="3"/>
        <v>8294.0756666666657</v>
      </c>
      <c r="N49" s="18">
        <f t="shared" si="1"/>
        <v>56705.924333333336</v>
      </c>
    </row>
    <row r="50" spans="2:14" s="19" customFormat="1" x14ac:dyDescent="0.25">
      <c r="B50" s="12">
        <v>42</v>
      </c>
      <c r="C50" s="30" t="s">
        <v>37</v>
      </c>
      <c r="D50" s="27">
        <v>37500</v>
      </c>
      <c r="E50" s="27">
        <f>IF(D50&gt;=[1]Datos!$D$14,([1]Datos!$D$14*[1]Datos!$C$14),IF(D50&lt;=[1]Datos!$D$14,(D50*[1]Datos!$C$14)))</f>
        <v>1076.25</v>
      </c>
      <c r="F50" s="28">
        <f>IF(D50&gt;=[1]Datos!$D$15,([1]Datos!$D$15*[1]Datos!$C$15),IF(D50&lt;=[1]Datos!$D$15,(D50*[1]Datos!$C$15)))</f>
        <v>1140</v>
      </c>
      <c r="G50" s="28"/>
      <c r="H50" s="17">
        <f t="shared" si="4"/>
        <v>35283.75</v>
      </c>
      <c r="I50" s="17">
        <f>IF(H50&lt;=[1]Datos!$G$7,"0",IF(H50&lt;=[1]Datos!$G$8,(H50-[1]Datos!$F$8)*[1]Datos!$I$6,IF(H50&lt;=[1]Datos!$G$9,[1]Datos!$I$8+(H50-[1]Datos!$F$9)*[1]Datos!$J$6,IF(H50&gt;=[1]Datos!$F$10,([1]Datos!$I$8+[1]Datos!$J$8)+(H50-[1]Datos!$F$10)*[1]Datos!$K$6))))</f>
        <v>89.810999999999694</v>
      </c>
      <c r="J50" s="28"/>
      <c r="K50" s="28">
        <v>25</v>
      </c>
      <c r="L50" s="17">
        <f t="shared" si="0"/>
        <v>25</v>
      </c>
      <c r="M50" s="17">
        <f t="shared" si="3"/>
        <v>2331.0609999999997</v>
      </c>
      <c r="N50" s="18">
        <f t="shared" si="1"/>
        <v>35168.938999999998</v>
      </c>
    </row>
    <row r="51" spans="2:14" s="19" customFormat="1" x14ac:dyDescent="0.25">
      <c r="B51" s="20">
        <v>43</v>
      </c>
      <c r="C51" s="30" t="s">
        <v>37</v>
      </c>
      <c r="D51" s="37">
        <v>41000</v>
      </c>
      <c r="E51" s="27">
        <f>IF(D51&gt;=[1]Datos!$D$14,([1]Datos!$D$14*[1]Datos!$C$14),IF(D51&lt;=[1]Datos!$D$14,(D51*[1]Datos!$C$14)))</f>
        <v>1176.7</v>
      </c>
      <c r="F51" s="28">
        <f>IF(D51&gt;=[1]Datos!$D$15,([1]Datos!$D$15*[1]Datos!$C$15),IF(D51&lt;=[1]Datos!$D$15,(D51*[1]Datos!$C$15)))</f>
        <v>1246.4000000000001</v>
      </c>
      <c r="G51" s="28"/>
      <c r="H51" s="17">
        <f t="shared" si="4"/>
        <v>38576.9</v>
      </c>
      <c r="I51" s="17">
        <f>IF(H51&lt;=[1]Datos!$G$7,"0",IF(H51&lt;=[1]Datos!$G$8,(H51-[1]Datos!$F$8)*[1]Datos!$I$6,IF(H51&lt;=[1]Datos!$G$9,[1]Datos!$I$8+(H51-[1]Datos!$F$9)*[1]Datos!$J$6,IF(H51&gt;=[1]Datos!$F$10,([1]Datos!$I$8+[1]Datos!$J$8)+(H51-[1]Datos!$F$10)*[1]Datos!$K$6))))</f>
        <v>583.78349999999989</v>
      </c>
      <c r="J51" s="28"/>
      <c r="K51" s="28">
        <v>25</v>
      </c>
      <c r="L51" s="17">
        <f t="shared" si="0"/>
        <v>25</v>
      </c>
      <c r="M51" s="17">
        <f t="shared" si="3"/>
        <v>3031.8835000000004</v>
      </c>
      <c r="N51" s="18">
        <f t="shared" si="1"/>
        <v>37968.116499999996</v>
      </c>
    </row>
    <row r="52" spans="2:14" s="19" customFormat="1" x14ac:dyDescent="0.25">
      <c r="B52" s="12">
        <v>44</v>
      </c>
      <c r="C52" s="38" t="s">
        <v>36</v>
      </c>
      <c r="D52" s="23">
        <v>71000</v>
      </c>
      <c r="E52" s="27">
        <f>IF(D52&gt;=[1]Datos!$D$14,([1]Datos!$D$14*[1]Datos!$C$14),IF(D52&lt;=[1]Datos!$D$14,(D52*[1]Datos!$C$14)))</f>
        <v>2037.7</v>
      </c>
      <c r="F52" s="28">
        <f>IF(D52&gt;=[1]Datos!$D$15,([1]Datos!$D$15*[1]Datos!$C$15),IF(D52&lt;=[1]Datos!$D$15,(D52*[1]Datos!$C$15)))</f>
        <v>2158.4</v>
      </c>
      <c r="G52" s="28"/>
      <c r="H52" s="17">
        <f t="shared" si="4"/>
        <v>66803.899999999994</v>
      </c>
      <c r="I52" s="17">
        <f>IF(H52&lt;=[1]Datos!$G$7,"0",IF(H52&lt;=[1]Datos!$G$8,(H52-[1]Datos!$F$8)*[1]Datos!$I$6,IF(H52&lt;=[1]Datos!$G$9,[1]Datos!$I$8+(H52-[1]Datos!$F$9)*[1]Datos!$J$6,IF(H52&gt;=[1]Datos!$F$10,([1]Datos!$I$8+[1]Datos!$J$8)+(H52-[1]Datos!$F$10)*[1]Datos!$K$6))))</f>
        <v>5556.6556666666656</v>
      </c>
      <c r="J52" s="28"/>
      <c r="K52" s="28">
        <v>25</v>
      </c>
      <c r="L52" s="17">
        <f t="shared" si="0"/>
        <v>25</v>
      </c>
      <c r="M52" s="17">
        <f t="shared" si="3"/>
        <v>9777.755666666666</v>
      </c>
      <c r="N52" s="39">
        <v>61222.239999999998</v>
      </c>
    </row>
    <row r="53" spans="2:14" s="19" customFormat="1" ht="16.5" thickBot="1" x14ac:dyDescent="0.3">
      <c r="B53" s="12">
        <v>45</v>
      </c>
      <c r="C53" s="23" t="s">
        <v>38</v>
      </c>
      <c r="D53" s="40">
        <v>137500</v>
      </c>
      <c r="E53" s="40">
        <f>IF(D53&gt;=[1]Datos!$D$14,([1]Datos!$D$14*[1]Datos!$C$14),IF(D53&lt;=[1]Datos!$D$14,(D53*[1]Datos!$C$14)))</f>
        <v>3946.25</v>
      </c>
      <c r="F53" s="29">
        <f>IF(D53&gt;=[1]Datos!$D$15,([1]Datos!$D$15*[1]Datos!$C$15),IF(D53&lt;=[1]Datos!$D$15,(D53*[1]Datos!$C$15)))</f>
        <v>4098.5280000000002</v>
      </c>
      <c r="G53" s="29"/>
      <c r="H53" s="26">
        <f t="shared" si="4"/>
        <v>129455.22199999999</v>
      </c>
      <c r="I53" s="26">
        <f>IF(H53&lt;=[1]Datos!$G$7,"0",IF(H53&lt;=[1]Datos!$G$8,(H53-[1]Datos!$F$8)*[1]Datos!$I$6,IF(H53&lt;=[1]Datos!$G$9,[1]Datos!$I$8+(H53-[1]Datos!$F$9)*[1]Datos!$J$6,IF(H53&gt;=[1]Datos!$F$10,([1]Datos!$I$8+[1]Datos!$J$8)+(H53-[1]Datos!$F$10)*[1]Datos!$K$6))))</f>
        <v>20946.666166666666</v>
      </c>
      <c r="J53" s="29"/>
      <c r="K53" s="29">
        <v>25</v>
      </c>
      <c r="L53" s="26">
        <f t="shared" si="0"/>
        <v>25</v>
      </c>
      <c r="M53" s="26">
        <f t="shared" si="3"/>
        <v>29016.444166666668</v>
      </c>
      <c r="N53" s="39">
        <f t="shared" si="1"/>
        <v>108483.55583333333</v>
      </c>
    </row>
    <row r="54" spans="2:14" s="19" customFormat="1" ht="16.5" thickBot="1" x14ac:dyDescent="0.3">
      <c r="B54" s="41" t="s">
        <v>39</v>
      </c>
      <c r="C54" s="42"/>
      <c r="D54" s="43">
        <f t="shared" ref="D54:N54" si="5">SUM(D9:D53)</f>
        <v>2598750</v>
      </c>
      <c r="E54" s="44">
        <f t="shared" si="5"/>
        <v>74584.124999999971</v>
      </c>
      <c r="F54" s="45">
        <f t="shared" si="5"/>
        <v>75454.928</v>
      </c>
      <c r="G54" s="44">
        <f t="shared" si="5"/>
        <v>10711.079999999998</v>
      </c>
      <c r="H54" s="45">
        <f t="shared" si="5"/>
        <v>2437999.8669999992</v>
      </c>
      <c r="I54" s="44">
        <f t="shared" si="5"/>
        <v>198247.87466666664</v>
      </c>
      <c r="J54" s="45">
        <f t="shared" si="5"/>
        <v>23620.418000000001</v>
      </c>
      <c r="K54" s="44">
        <f t="shared" si="5"/>
        <v>3155.06</v>
      </c>
      <c r="L54" s="45">
        <f t="shared" si="5"/>
        <v>37486.55799999999</v>
      </c>
      <c r="M54" s="44">
        <f t="shared" si="5"/>
        <v>388137.56600000005</v>
      </c>
      <c r="N54" s="44">
        <f t="shared" si="5"/>
        <v>2210612.4296666663</v>
      </c>
    </row>
    <row r="55" spans="2:14" s="19" customFormat="1" x14ac:dyDescent="0.25">
      <c r="B55" s="46"/>
      <c r="D55" s="47"/>
      <c r="I55" s="48"/>
    </row>
    <row r="56" spans="2:14" s="19" customFormat="1" x14ac:dyDescent="0.25">
      <c r="B56" s="46"/>
      <c r="D56" s="47"/>
      <c r="I56" s="48"/>
    </row>
    <row r="59" spans="2:14" x14ac:dyDescent="0.25">
      <c r="C59" s="50"/>
      <c r="D59" s="3"/>
      <c r="F59" s="50"/>
      <c r="K59" s="50"/>
    </row>
    <row r="60" spans="2:14" x14ac:dyDescent="0.25">
      <c r="D60" s="51"/>
    </row>
    <row r="62" spans="2:14" x14ac:dyDescent="0.25">
      <c r="C62" s="52"/>
    </row>
    <row r="65" spans="3:5" x14ac:dyDescent="0.25">
      <c r="E65" s="51"/>
    </row>
    <row r="66" spans="3:5" x14ac:dyDescent="0.25">
      <c r="E66" s="51"/>
    </row>
    <row r="67" spans="3:5" x14ac:dyDescent="0.25">
      <c r="C67" s="52"/>
    </row>
    <row r="72" spans="3:5" x14ac:dyDescent="0.25">
      <c r="C72" s="53"/>
      <c r="D72" s="54"/>
    </row>
    <row r="79" spans="3:5" x14ac:dyDescent="0.25">
      <c r="D79" s="55"/>
    </row>
    <row r="81" spans="3:4" x14ac:dyDescent="0.25">
      <c r="C81" s="56"/>
      <c r="D81" s="57"/>
    </row>
    <row r="82" spans="3:4" x14ac:dyDescent="0.25">
      <c r="C82" s="56"/>
      <c r="D82" s="57"/>
    </row>
  </sheetData>
  <mergeCells count="3">
    <mergeCell ref="B5:N5"/>
    <mergeCell ref="B6:N6"/>
    <mergeCell ref="B54:C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2021-10-08T18:51:10Z</dcterms:created>
  <dcterms:modified xsi:type="dcterms:W3CDTF">2021-10-08T18:51:40Z</dcterms:modified>
</cp:coreProperties>
</file>