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Nóminas\DICIEMBRE\"/>
    </mc:Choice>
  </mc:AlternateContent>
  <xr:revisionPtr revIDLastSave="0" documentId="13_ncr:1_{4B029135-74DF-4691-AB95-39B831CDC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Fija!$A$5:$P$47</definedName>
    <definedName name="_xlnm.Print_Area" localSheetId="0">Fija!$A$1:$P$55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2" l="1"/>
  <c r="L38" i="2"/>
  <c r="K38" i="2"/>
  <c r="E38" i="2"/>
  <c r="N37" i="2"/>
  <c r="O37" i="2" s="1"/>
  <c r="P37" i="2" s="1"/>
  <c r="I37" i="2"/>
  <c r="N36" i="2"/>
  <c r="O36" i="2" s="1"/>
  <c r="P36" i="2" s="1"/>
  <c r="I36" i="2"/>
  <c r="P35" i="2"/>
  <c r="N35" i="2"/>
  <c r="I35" i="2"/>
  <c r="J35" i="2" s="1"/>
  <c r="G35" i="2"/>
  <c r="F35" i="2"/>
  <c r="G34" i="2"/>
  <c r="F34" i="2"/>
  <c r="I34" i="2" s="1"/>
  <c r="J34" i="2" s="1"/>
  <c r="J38" i="2" s="1"/>
  <c r="O33" i="2"/>
  <c r="I33" i="2"/>
  <c r="O32" i="2"/>
  <c r="P32" i="2" s="1"/>
  <c r="I32" i="2"/>
  <c r="O31" i="2"/>
  <c r="I31" i="2"/>
  <c r="P30" i="2"/>
  <c r="I30" i="2"/>
  <c r="N29" i="2"/>
  <c r="O29" i="2" s="1"/>
  <c r="P29" i="2" s="1"/>
  <c r="I29" i="2"/>
  <c r="P28" i="2"/>
  <c r="I28" i="2"/>
  <c r="P27" i="2"/>
  <c r="O27" i="2"/>
  <c r="N27" i="2"/>
  <c r="I27" i="2"/>
  <c r="P26" i="2"/>
  <c r="G26" i="2"/>
  <c r="F26" i="2"/>
  <c r="I26" i="2" s="1"/>
  <c r="P25" i="2"/>
  <c r="I25" i="2"/>
  <c r="N24" i="2"/>
  <c r="O24" i="2" s="1"/>
  <c r="P24" i="2" s="1"/>
  <c r="I24" i="2"/>
  <c r="N23" i="2"/>
  <c r="G23" i="2"/>
  <c r="F23" i="2"/>
  <c r="I23" i="2" s="1"/>
  <c r="N22" i="2"/>
  <c r="I22" i="2"/>
  <c r="N21" i="2"/>
  <c r="G21" i="2"/>
  <c r="I21" i="2" s="1"/>
  <c r="F21" i="2"/>
  <c r="N20" i="2"/>
  <c r="G20" i="2"/>
  <c r="F20" i="2"/>
  <c r="I20" i="2" s="1"/>
  <c r="N19" i="2"/>
  <c r="G19" i="2"/>
  <c r="F19" i="2"/>
  <c r="I19" i="2" s="1"/>
  <c r="H18" i="2"/>
  <c r="N18" i="2" s="1"/>
  <c r="G18" i="2"/>
  <c r="F18" i="2"/>
  <c r="O18" i="2" s="1"/>
  <c r="P18" i="2" s="1"/>
  <c r="O17" i="2"/>
  <c r="P17" i="2" s="1"/>
  <c r="N17" i="2"/>
  <c r="I17" i="2"/>
  <c r="N16" i="2"/>
  <c r="G16" i="2"/>
  <c r="F16" i="2"/>
  <c r="I16" i="2" s="1"/>
  <c r="P15" i="2"/>
  <c r="G15" i="2"/>
  <c r="F15" i="2"/>
  <c r="I15" i="2" s="1"/>
  <c r="N14" i="2"/>
  <c r="O14" i="2" s="1"/>
  <c r="P14" i="2" s="1"/>
  <c r="I14" i="2"/>
  <c r="N13" i="2"/>
  <c r="O13" i="2" s="1"/>
  <c r="P13" i="2" s="1"/>
  <c r="I13" i="2"/>
  <c r="O12" i="2"/>
  <c r="P12" i="2" s="1"/>
  <c r="I12" i="2"/>
  <c r="P11" i="2"/>
  <c r="O11" i="2"/>
  <c r="I11" i="2"/>
  <c r="O10" i="2"/>
  <c r="P10" i="2" s="1"/>
  <c r="F10" i="2"/>
  <c r="I10" i="2" s="1"/>
  <c r="O9" i="2"/>
  <c r="P9" i="2" s="1"/>
  <c r="G9" i="2"/>
  <c r="F9" i="2"/>
  <c r="I9" i="2" s="1"/>
  <c r="H8" i="2"/>
  <c r="H38" i="2" s="1"/>
  <c r="G8" i="2"/>
  <c r="F8" i="2"/>
  <c r="N7" i="2"/>
  <c r="G7" i="2"/>
  <c r="G38" i="2" s="1"/>
  <c r="F7" i="2"/>
  <c r="O7" i="2" s="1"/>
  <c r="P7" i="2" s="1"/>
  <c r="N6" i="2"/>
  <c r="O6" i="2" s="1"/>
  <c r="I6" i="2"/>
  <c r="P6" i="2" l="1"/>
  <c r="O16" i="2"/>
  <c r="P16" i="2" s="1"/>
  <c r="O34" i="2"/>
  <c r="P34" i="2" s="1"/>
  <c r="I8" i="2"/>
  <c r="I18" i="2"/>
  <c r="F38" i="2"/>
  <c r="I7" i="2"/>
  <c r="I38" i="2" s="1"/>
  <c r="N8" i="2"/>
  <c r="N38" i="2" s="1"/>
  <c r="O20" i="2"/>
  <c r="P20" i="2" s="1"/>
  <c r="O23" i="2"/>
  <c r="P23" i="2" s="1"/>
  <c r="O8" i="2" l="1"/>
  <c r="P8" i="2" l="1"/>
  <c r="P38" i="2" s="1"/>
  <c r="O38" i="2"/>
</calcChain>
</file>

<file path=xl/sharedStrings.xml><?xml version="1.0" encoding="utf-8"?>
<sst xmlns="http://schemas.openxmlformats.org/spreadsheetml/2006/main" count="124" uniqueCount="62">
  <si>
    <t>Unidad de Análisis Financiero</t>
  </si>
  <si>
    <t>Nómina Personal Fijo Diciembre 2022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</si>
  <si>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</si>
  <si>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</si>
  <si>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</si>
  <si>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</si>
  <si>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</si>
  <si>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</si>
  <si>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</si>
  <si>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</si>
  <si>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</si>
  <si>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</si>
  <si>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</si>
  <si>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</si>
  <si>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</si>
  <si>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</si>
  <si>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</si>
  <si>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</si>
  <si>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</si>
  <si>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</si>
  <si>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</si>
  <si>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Dpto. de Coordinación del Despacho</t>
  </si>
  <si>
    <t>Asistente del Despacho</t>
  </si>
  <si>
    <t>Departamento de Comunicaciones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</si>
  <si>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</si>
  <si>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</si>
  <si>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</si>
  <si>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</si>
  <si>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</si>
  <si>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</si>
  <si>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M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</si>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</sst>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3" fontId="9" fillId="0" borderId="6" xfId="1" applyFont="1" applyFill="1" applyBorder="1" applyAlignment="1">
      <alignment vertical="center"/>
    </xf>
    <xf numFmtId="43" fontId="9" fillId="0" borderId="8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3" fontId="4" fillId="0" borderId="0" xfId="1" applyFont="1"/>
    <xf numFmtId="0" fontId="9" fillId="0" borderId="0" xfId="0" applyFont="1"/>
    <xf numFmtId="0" fontId="14" fillId="0" borderId="0" xfId="0" applyFont="1"/>
    <xf numFmtId="43" fontId="4" fillId="0" borderId="0" xfId="0" applyNumberFormat="1" applyFont="1"/>
    <xf numFmtId="0" fontId="5" fillId="0" borderId="0" xfId="0" applyFont="1"/>
    <xf numFmtId="43" fontId="5" fillId="0" borderId="0" xfId="1" applyFont="1" applyFill="1" applyBorder="1"/>
    <xf numFmtId="43" fontId="3" fillId="0" borderId="0" xfId="1" applyFont="1" applyBorder="1"/>
    <xf numFmtId="0" fontId="15" fillId="0" borderId="0" xfId="0" applyFont="1"/>
    <xf numFmtId="43" fontId="15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2324101</xdr:colOff>
      <xdr:row>0</xdr:row>
      <xdr:rowOff>0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0278F5A5-0607-42F6-AF57-E3D785EDA99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1" y="0"/>
          <a:ext cx="1914524" cy="7239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8056-29BD-48F6-8D9D-87E7E2AE8B93}">
  <dimension ref="A2:AI75"/>
  <sheetViews>
    <sheetView showGridLines="0" tabSelected="1" zoomScaleNormal="100" workbookViewId="0">
      <pane ySplit="5" topLeftCell="A8" activePane="bottomLeft" state="frozen"/>
      <selection pane="bottomLeft" activeCell="C51" sqref="C51"/>
    </sheetView>
  </sheetViews>
  <sheetFormatPr baseColWidth="10" defaultColWidth="11.42578125" defaultRowHeight="15.75" x14ac:dyDescent="0.25"/>
  <cols>
    <col min="1" max="1" width="5.85546875" style="4" customWidth="1"/>
    <col min="2" max="2" width="48.42578125" style="4" bestFit="1" customWidth="1"/>
    <col min="3" max="3" width="36.85546875" style="3" customWidth="1"/>
    <col min="4" max="4" width="8.28515625" style="3" customWidth="1"/>
    <col min="5" max="5" width="16.5703125" style="53" bestFit="1" customWidth="1"/>
    <col min="6" max="8" width="15.7109375" style="3" customWidth="1"/>
    <col min="9" max="9" width="20.140625" style="3" bestFit="1" customWidth="1"/>
    <col min="10" max="10" width="15.7109375" style="3" customWidth="1"/>
    <col min="11" max="11" width="19" style="3" customWidth="1"/>
    <col min="12" max="12" width="15.7109375" style="3" customWidth="1"/>
    <col min="13" max="13" width="15.85546875" style="3" customWidth="1"/>
    <col min="14" max="15" width="15.7109375" style="3" customWidth="1"/>
    <col min="16" max="16" width="16.5703125" style="3" bestFit="1" customWidth="1"/>
    <col min="17" max="17" width="10.28515625" style="3" customWidth="1"/>
    <col min="18" max="18" width="54" style="3" customWidth="1"/>
    <col min="19" max="19" width="57.5703125" style="3" bestFit="1" customWidth="1"/>
    <col min="20" max="20" width="13.140625" style="3" bestFit="1" customWidth="1"/>
    <col min="21" max="21" width="11.42578125" style="3"/>
    <col min="22" max="22" width="23.140625" style="3" bestFit="1" customWidth="1"/>
    <col min="23" max="16384" width="11.42578125" style="3"/>
  </cols>
  <sheetData>
    <row r="2" spans="1:35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35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35" ht="9" customHeight="1" x14ac:dyDescent="0.25">
      <c r="C4" s="5"/>
      <c r="D4" s="5"/>
      <c r="E4" s="6"/>
      <c r="F4" s="5"/>
      <c r="G4" s="5"/>
      <c r="H4" s="5"/>
      <c r="I4" s="5"/>
      <c r="J4" s="7"/>
      <c r="K4" s="7"/>
      <c r="L4" s="6"/>
      <c r="M4" s="6"/>
      <c r="N4" s="6"/>
      <c r="O4" s="7"/>
      <c r="P4" s="7"/>
      <c r="Q4" s="5"/>
      <c r="R4" s="5"/>
      <c r="S4" s="5"/>
      <c r="T4" s="5"/>
    </row>
    <row r="5" spans="1:35" s="11" customFormat="1" ht="63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9" t="s">
        <v>17</v>
      </c>
    </row>
    <row r="6" spans="1:35" s="18" customFormat="1" ht="17.100000000000001" customHeight="1" x14ac:dyDescent="0.25">
      <c r="A6" s="12">
        <v>1</v>
      </c>
      <c r="B6" s="13" t="s">
        <v>18</v>
      </c>
      <c r="C6" s="13" t="s">
        <v>19</v>
      </c>
      <c r="D6" s="14" t="s">
        <v>20</v>
      </c>
      <c r="E6" s="15">
        <v>285000</v>
      </c>
      <c r="F6" s="16">
        <v>8179.5</v>
      </c>
      <c r="G6" s="16">
        <v>4943.8</v>
      </c>
      <c r="H6" s="17"/>
      <c r="I6" s="17">
        <f>+E6-(F6+G6)</f>
        <v>271876.7</v>
      </c>
      <c r="J6" s="17">
        <v>56552.04</v>
      </c>
      <c r="K6" s="17"/>
      <c r="L6" s="17">
        <v>25</v>
      </c>
      <c r="M6" s="17"/>
      <c r="N6" s="17">
        <f>+K6+L6</f>
        <v>25</v>
      </c>
      <c r="O6" s="17">
        <f t="shared" ref="O6:O12" si="0">+F6+G6+J6+N6</f>
        <v>69700.34</v>
      </c>
      <c r="P6" s="17">
        <f>+E6-O6</f>
        <v>215299.66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21" customFormat="1" ht="17.100000000000001" customHeight="1" x14ac:dyDescent="0.25">
      <c r="A7" s="12">
        <v>2</v>
      </c>
      <c r="B7" s="13" t="s">
        <v>21</v>
      </c>
      <c r="C7" s="13" t="s">
        <v>22</v>
      </c>
      <c r="D7" s="19" t="s">
        <v>20</v>
      </c>
      <c r="E7" s="20">
        <v>60000</v>
      </c>
      <c r="F7" s="16">
        <f>IF(E7&gt;=[1]Datos!$D$14,([1]Datos!$D$14*[1]Datos!$C$14),IF(E7&lt;=[1]Datos!$D$14,(E7*[1]Datos!$C$14)))</f>
        <v>1722</v>
      </c>
      <c r="G7" s="16">
        <f>IF(E7&gt;=[1]Datos!$D$15,([1]Datos!$D$15*[1]Datos!$C$15),IF(E7&lt;=[1]Datos!$D$15,(E7*[1]Datos!$C$15)))</f>
        <v>1824</v>
      </c>
      <c r="H7" s="17"/>
      <c r="I7" s="17">
        <f t="shared" ref="I7:I21" si="1">+E7-(F7+G7+H7)</f>
        <v>56454</v>
      </c>
      <c r="J7" s="17">
        <v>3486.68</v>
      </c>
      <c r="K7" s="17"/>
      <c r="L7" s="17">
        <v>25</v>
      </c>
      <c r="M7" s="17"/>
      <c r="N7" s="17">
        <f>+H7+K7+L7</f>
        <v>25</v>
      </c>
      <c r="O7" s="17">
        <f t="shared" si="0"/>
        <v>7057.68</v>
      </c>
      <c r="P7" s="17">
        <f>+E7-O7</f>
        <v>52942.32</v>
      </c>
    </row>
    <row r="8" spans="1:35" s="21" customFormat="1" ht="17.100000000000001" customHeight="1" x14ac:dyDescent="0.25">
      <c r="A8" s="12">
        <v>3</v>
      </c>
      <c r="B8" s="13" t="s">
        <v>23</v>
      </c>
      <c r="C8" s="13" t="s">
        <v>24</v>
      </c>
      <c r="D8" s="22" t="s">
        <v>20</v>
      </c>
      <c r="E8" s="23">
        <v>43000</v>
      </c>
      <c r="F8" s="16">
        <f>IF(E8&gt;=[1]Datos!$D$14,([1]Datos!$D$14*[1]Datos!$C$14),IF(E8&lt;=[1]Datos!$D$14,(E8*[1]Datos!$C$14)))</f>
        <v>1234.0999999999999</v>
      </c>
      <c r="G8" s="16">
        <f>IF(E8&gt;=[1]Datos!$D$15,([1]Datos!$D$15*[1]Datos!$C$15),IF(E8&lt;=[1]Datos!$D$15,(E8*[1]Datos!$C$15)))</f>
        <v>1307.2</v>
      </c>
      <c r="H8" s="23">
        <f>1512.45*2</f>
        <v>3024.9</v>
      </c>
      <c r="I8" s="17">
        <f t="shared" si="1"/>
        <v>37433.800000000003</v>
      </c>
      <c r="J8" s="17">
        <v>412.32</v>
      </c>
      <c r="K8" s="17"/>
      <c r="L8" s="17">
        <v>25</v>
      </c>
      <c r="M8" s="17"/>
      <c r="N8" s="17">
        <f>+H8+L8</f>
        <v>3049.9</v>
      </c>
      <c r="O8" s="17">
        <f t="shared" si="0"/>
        <v>6003.52</v>
      </c>
      <c r="P8" s="17">
        <f>+E8-O8</f>
        <v>36996.479999999996</v>
      </c>
    </row>
    <row r="9" spans="1:35" s="21" customFormat="1" ht="17.100000000000001" customHeight="1" x14ac:dyDescent="0.25">
      <c r="A9" s="12">
        <v>4</v>
      </c>
      <c r="B9" s="13" t="s">
        <v>23</v>
      </c>
      <c r="C9" s="13" t="s">
        <v>25</v>
      </c>
      <c r="D9" s="24" t="s">
        <v>20</v>
      </c>
      <c r="E9" s="25">
        <v>40000</v>
      </c>
      <c r="F9" s="16">
        <f>IF(E9&gt;=[1]Datos!$D$14,([1]Datos!$D$14*[1]Datos!$C$14),IF(E9&lt;=[1]Datos!$D$14,(E9*[1]Datos!$C$14)))</f>
        <v>1148</v>
      </c>
      <c r="G9" s="16">
        <f>IF(E9&gt;=[1]Datos!$D$15,([1]Datos!$D$15*[1]Datos!$C$15),IF(E9&lt;=[1]Datos!$D$15,(E9*[1]Datos!$C$15)))</f>
        <v>1216</v>
      </c>
      <c r="H9" s="26"/>
      <c r="I9" s="17">
        <f t="shared" si="1"/>
        <v>37636</v>
      </c>
      <c r="J9" s="17">
        <v>442.65</v>
      </c>
      <c r="K9" s="27"/>
      <c r="L9" s="28">
        <v>25</v>
      </c>
      <c r="M9" s="28"/>
      <c r="N9" s="17">
        <v>25</v>
      </c>
      <c r="O9" s="17">
        <f t="shared" si="0"/>
        <v>2831.65</v>
      </c>
      <c r="P9" s="17">
        <f>+E9-O9</f>
        <v>37168.35</v>
      </c>
    </row>
    <row r="10" spans="1:35" s="21" customFormat="1" ht="17.100000000000001" customHeight="1" x14ac:dyDescent="0.25">
      <c r="A10" s="12">
        <v>5</v>
      </c>
      <c r="B10" s="13" t="s">
        <v>26</v>
      </c>
      <c r="C10" s="13" t="s">
        <v>27</v>
      </c>
      <c r="D10" s="14" t="s">
        <v>20</v>
      </c>
      <c r="E10" s="15">
        <v>48000</v>
      </c>
      <c r="F10" s="16">
        <f>IF(E10&gt;=[1]Datos!$D$14,([1]Datos!$D$14*[1]Datos!$C$14),IF(E10&lt;=[1]Datos!$D$14,(E10*[1]Datos!$C$14)))</f>
        <v>1377.6</v>
      </c>
      <c r="G10" s="16">
        <v>1459.2</v>
      </c>
      <c r="H10" s="17"/>
      <c r="I10" s="17">
        <f t="shared" si="1"/>
        <v>45163.199999999997</v>
      </c>
      <c r="J10" s="17">
        <v>1571.73</v>
      </c>
      <c r="K10" s="17"/>
      <c r="L10" s="17">
        <v>25</v>
      </c>
      <c r="M10" s="17"/>
      <c r="N10" s="17">
        <v>25</v>
      </c>
      <c r="O10" s="17">
        <f t="shared" si="0"/>
        <v>4433.5300000000007</v>
      </c>
      <c r="P10" s="29">
        <f t="shared" ref="P10:P12" si="2">+E10-O10</f>
        <v>43566.47</v>
      </c>
    </row>
    <row r="11" spans="1:35" s="21" customFormat="1" ht="17.100000000000001" customHeight="1" x14ac:dyDescent="0.25">
      <c r="A11" s="12">
        <v>6</v>
      </c>
      <c r="B11" s="13" t="s">
        <v>28</v>
      </c>
      <c r="C11" s="13" t="s">
        <v>29</v>
      </c>
      <c r="D11" s="19" t="s">
        <v>30</v>
      </c>
      <c r="E11" s="20">
        <v>86000</v>
      </c>
      <c r="F11" s="16">
        <v>2468.1999999999998</v>
      </c>
      <c r="G11" s="16">
        <v>2614.4</v>
      </c>
      <c r="H11" s="17"/>
      <c r="I11" s="17">
        <f t="shared" si="1"/>
        <v>80917.399999999994</v>
      </c>
      <c r="J11" s="17">
        <v>8812.2199999999993</v>
      </c>
      <c r="K11" s="17"/>
      <c r="L11" s="17">
        <v>25</v>
      </c>
      <c r="M11" s="17"/>
      <c r="N11" s="17">
        <v>25</v>
      </c>
      <c r="O11" s="17">
        <f t="shared" si="0"/>
        <v>13919.82</v>
      </c>
      <c r="P11" s="29">
        <f t="shared" si="2"/>
        <v>72080.179999999993</v>
      </c>
    </row>
    <row r="12" spans="1:35" s="21" customFormat="1" ht="17.100000000000001" customHeight="1" x14ac:dyDescent="0.25">
      <c r="A12" s="12">
        <v>7</v>
      </c>
      <c r="B12" s="30" t="s">
        <v>28</v>
      </c>
      <c r="C12" s="30" t="s">
        <v>29</v>
      </c>
      <c r="D12" s="19" t="s">
        <v>20</v>
      </c>
      <c r="E12" s="20">
        <v>55000</v>
      </c>
      <c r="F12" s="16">
        <v>1578.5</v>
      </c>
      <c r="G12" s="16">
        <v>1672</v>
      </c>
      <c r="H12" s="17"/>
      <c r="I12" s="17">
        <f t="shared" si="1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29">
        <f t="shared" si="2"/>
        <v>49164.82</v>
      </c>
    </row>
    <row r="13" spans="1:35" s="21" customFormat="1" ht="17.100000000000001" customHeight="1" x14ac:dyDescent="0.25">
      <c r="A13" s="12">
        <v>8</v>
      </c>
      <c r="B13" s="13" t="s">
        <v>31</v>
      </c>
      <c r="C13" s="13" t="s">
        <v>32</v>
      </c>
      <c r="D13" s="24" t="s">
        <v>30</v>
      </c>
      <c r="E13" s="25">
        <v>35000</v>
      </c>
      <c r="F13" s="16">
        <v>1004.5</v>
      </c>
      <c r="G13" s="16">
        <v>1064</v>
      </c>
      <c r="H13" s="26"/>
      <c r="I13" s="17">
        <f t="shared" si="1"/>
        <v>32931.5</v>
      </c>
      <c r="J13" s="17">
        <v>0</v>
      </c>
      <c r="K13" s="27"/>
      <c r="L13" s="28">
        <v>25</v>
      </c>
      <c r="M13" s="28"/>
      <c r="N13" s="17">
        <f>+L13</f>
        <v>25</v>
      </c>
      <c r="O13" s="17">
        <f>+F13+G13+N13</f>
        <v>2093.5</v>
      </c>
      <c r="P13" s="17">
        <f>+E13-O13</f>
        <v>32906.5</v>
      </c>
    </row>
    <row r="14" spans="1:35" s="21" customFormat="1" ht="17.100000000000001" customHeight="1" x14ac:dyDescent="0.25">
      <c r="A14" s="12">
        <v>9</v>
      </c>
      <c r="B14" s="13" t="s">
        <v>31</v>
      </c>
      <c r="C14" s="13" t="s">
        <v>33</v>
      </c>
      <c r="D14" s="24" t="s">
        <v>30</v>
      </c>
      <c r="E14" s="25">
        <v>25000</v>
      </c>
      <c r="F14" s="16">
        <v>717.5</v>
      </c>
      <c r="G14" s="16">
        <v>760</v>
      </c>
      <c r="H14" s="26"/>
      <c r="I14" s="17">
        <f t="shared" si="1"/>
        <v>23522.5</v>
      </c>
      <c r="J14" s="17">
        <v>0</v>
      </c>
      <c r="K14" s="27"/>
      <c r="L14" s="28">
        <v>25</v>
      </c>
      <c r="M14" s="28"/>
      <c r="N14" s="17">
        <f>+L14</f>
        <v>25</v>
      </c>
      <c r="O14" s="17">
        <f>+F14+G14+N14</f>
        <v>1502.5</v>
      </c>
      <c r="P14" s="17">
        <f>+E14-O14</f>
        <v>23497.5</v>
      </c>
    </row>
    <row r="15" spans="1:35" s="21" customFormat="1" ht="17.100000000000001" customHeight="1" x14ac:dyDescent="0.25">
      <c r="A15" s="12">
        <v>10</v>
      </c>
      <c r="B15" s="13" t="s">
        <v>31</v>
      </c>
      <c r="C15" s="13" t="s">
        <v>34</v>
      </c>
      <c r="D15" s="24" t="s">
        <v>30</v>
      </c>
      <c r="E15" s="20">
        <v>25000</v>
      </c>
      <c r="F15" s="16">
        <f>IF(E15&gt;=[1]Datos!$D$14,([1]Datos!$D$14*[1]Datos!$C$14),IF(E15&lt;=[1]Datos!$D$14,(E15*[1]Datos!$C$14)))</f>
        <v>717.5</v>
      </c>
      <c r="G15" s="16">
        <f>IF(E15&gt;=[1]Datos!$D$15,([1]Datos!$D$15*[1]Datos!$C$15),IF(E15&lt;=[1]Datos!$D$15,(E15*[1]Datos!$C$15)))</f>
        <v>760</v>
      </c>
      <c r="H15" s="17"/>
      <c r="I15" s="17">
        <f t="shared" si="1"/>
        <v>23522.5</v>
      </c>
      <c r="J15" s="17">
        <v>0</v>
      </c>
      <c r="K15" s="17"/>
      <c r="L15" s="17">
        <v>25</v>
      </c>
      <c r="M15" s="17"/>
      <c r="N15" s="17">
        <v>25</v>
      </c>
      <c r="O15" s="17">
        <v>1502.5</v>
      </c>
      <c r="P15" s="17">
        <f t="shared" ref="P15:P18" si="3">+E15-O15</f>
        <v>23497.5</v>
      </c>
    </row>
    <row r="16" spans="1:35" s="21" customFormat="1" ht="17.100000000000001" customHeight="1" x14ac:dyDescent="0.25">
      <c r="A16" s="12">
        <v>11</v>
      </c>
      <c r="B16" s="13" t="s">
        <v>31</v>
      </c>
      <c r="C16" s="13" t="s">
        <v>34</v>
      </c>
      <c r="D16" s="24" t="s">
        <v>30</v>
      </c>
      <c r="E16" s="20">
        <v>25000</v>
      </c>
      <c r="F16" s="16">
        <f>IF(E16&gt;=[1]Datos!$D$14,([1]Datos!$D$14*[1]Datos!$C$14),IF(E16&lt;=[1]Datos!$D$14,(E16*[1]Datos!$C$14)))</f>
        <v>717.5</v>
      </c>
      <c r="G16" s="16">
        <f>IF(E16&gt;=[1]Datos!$D$15,([1]Datos!$D$15*[1]Datos!$C$15),IF(E16&lt;=[1]Datos!$D$15,(E16*[1]Datos!$C$15)))</f>
        <v>760</v>
      </c>
      <c r="H16" s="17"/>
      <c r="I16" s="17">
        <f t="shared" si="1"/>
        <v>23522.5</v>
      </c>
      <c r="J16" s="17">
        <v>0</v>
      </c>
      <c r="K16" s="17"/>
      <c r="L16" s="17">
        <v>25</v>
      </c>
      <c r="M16" s="17"/>
      <c r="N16" s="17">
        <f t="shared" ref="N16" si="4">+H16+K16+L16</f>
        <v>25</v>
      </c>
      <c r="O16" s="17">
        <f t="shared" ref="O16" si="5">+F16+G16+J16+N16</f>
        <v>1502.5</v>
      </c>
      <c r="P16" s="17">
        <f t="shared" si="3"/>
        <v>23497.5</v>
      </c>
    </row>
    <row r="17" spans="1:16" s="21" customFormat="1" ht="17.25" customHeight="1" x14ac:dyDescent="0.25">
      <c r="A17" s="12">
        <v>12</v>
      </c>
      <c r="B17" s="13" t="s">
        <v>31</v>
      </c>
      <c r="C17" s="13" t="s">
        <v>35</v>
      </c>
      <c r="D17" s="24" t="s">
        <v>30</v>
      </c>
      <c r="E17" s="20">
        <v>25000</v>
      </c>
      <c r="F17" s="16">
        <v>717.5</v>
      </c>
      <c r="G17" s="16">
        <v>760</v>
      </c>
      <c r="H17" s="17"/>
      <c r="I17" s="17">
        <f t="shared" si="1"/>
        <v>23522.5</v>
      </c>
      <c r="J17" s="17"/>
      <c r="K17" s="17"/>
      <c r="L17" s="17">
        <v>25</v>
      </c>
      <c r="M17" s="17"/>
      <c r="N17" s="17">
        <f>+L17</f>
        <v>25</v>
      </c>
      <c r="O17" s="17">
        <f>+F17+G17+J17+N17</f>
        <v>1502.5</v>
      </c>
      <c r="P17" s="17">
        <f t="shared" si="3"/>
        <v>23497.5</v>
      </c>
    </row>
    <row r="18" spans="1:16" s="21" customFormat="1" ht="17.100000000000001" customHeight="1" x14ac:dyDescent="0.25">
      <c r="A18" s="12">
        <v>13</v>
      </c>
      <c r="B18" s="13" t="s">
        <v>31</v>
      </c>
      <c r="C18" s="13" t="s">
        <v>35</v>
      </c>
      <c r="D18" s="24" t="s">
        <v>20</v>
      </c>
      <c r="E18" s="15">
        <v>21200</v>
      </c>
      <c r="F18" s="28">
        <f>IF(E18&gt;=[1]Datos!$D$14,([1]Datos!$D$14*[1]Datos!$C$14),IF(E18&lt;=[1]Datos!$D$14,(E18*[1]Datos!$C$14)))</f>
        <v>608.43999999999994</v>
      </c>
      <c r="G18" s="28">
        <f>IF(E18&gt;=[1]Datos!$D$15,([1]Datos!$D$15*[1]Datos!$C$15),IF(E18&lt;=[1]Datos!$D$15,(E18*[1]Datos!$C$15)))</f>
        <v>644.48</v>
      </c>
      <c r="H18" s="23">
        <f>1512.45*2</f>
        <v>3024.9</v>
      </c>
      <c r="I18" s="17">
        <f t="shared" si="1"/>
        <v>16922.18</v>
      </c>
      <c r="J18" s="17">
        <v>0</v>
      </c>
      <c r="K18" s="28"/>
      <c r="L18" s="28">
        <v>25</v>
      </c>
      <c r="M18" s="28"/>
      <c r="N18" s="17">
        <f>+H18+L18</f>
        <v>3049.9</v>
      </c>
      <c r="O18" s="17">
        <f>+F18+G18+J18+N18</f>
        <v>4302.82</v>
      </c>
      <c r="P18" s="17">
        <f t="shared" si="3"/>
        <v>16897.18</v>
      </c>
    </row>
    <row r="19" spans="1:16" s="21" customFormat="1" ht="17.100000000000001" customHeight="1" x14ac:dyDescent="0.25">
      <c r="A19" s="12">
        <v>14</v>
      </c>
      <c r="B19" s="13" t="s">
        <v>31</v>
      </c>
      <c r="C19" s="13" t="s">
        <v>35</v>
      </c>
      <c r="D19" s="24" t="s">
        <v>20</v>
      </c>
      <c r="E19" s="15">
        <v>21200</v>
      </c>
      <c r="F19" s="28">
        <f>IF(E19&gt;=[1]Datos!$D$14,([1]Datos!$D$14*[1]Datos!$C$14),IF(E19&lt;=[1]Datos!$D$14,(E19*[1]Datos!$C$14)))</f>
        <v>608.43999999999994</v>
      </c>
      <c r="G19" s="28">
        <f>IF(E19&gt;=[1]Datos!$D$15,([1]Datos!$D$15*[1]Datos!$C$15),IF(E19&lt;=[1]Datos!$D$15,(E19*[1]Datos!$C$15)))</f>
        <v>644.48</v>
      </c>
      <c r="H19" s="31"/>
      <c r="I19" s="17">
        <f t="shared" si="1"/>
        <v>19947.080000000002</v>
      </c>
      <c r="J19" s="17">
        <v>0</v>
      </c>
      <c r="K19" s="31"/>
      <c r="L19" s="31">
        <v>25</v>
      </c>
      <c r="M19" s="31"/>
      <c r="N19" s="17">
        <f t="shared" ref="N19:N21" si="6">+H19+K19+L19</f>
        <v>25</v>
      </c>
      <c r="O19" s="17">
        <v>1277.92</v>
      </c>
      <c r="P19" s="17">
        <v>19922.080000000002</v>
      </c>
    </row>
    <row r="20" spans="1:16" s="21" customFormat="1" ht="17.100000000000001" customHeight="1" x14ac:dyDescent="0.25">
      <c r="A20" s="12">
        <v>15</v>
      </c>
      <c r="B20" s="13" t="s">
        <v>31</v>
      </c>
      <c r="C20" s="13" t="s">
        <v>35</v>
      </c>
      <c r="D20" s="24" t="s">
        <v>20</v>
      </c>
      <c r="E20" s="15">
        <v>21200</v>
      </c>
      <c r="F20" s="16">
        <f>IF(E20&gt;=[1]Datos!$D$14,([1]Datos!$D$14*[1]Datos!$C$14),IF(E20&lt;=[1]Datos!$D$14,(E20*[1]Datos!$C$14)))</f>
        <v>608.43999999999994</v>
      </c>
      <c r="G20" s="16">
        <f>IF(E20&gt;=[1]Datos!$D$15,([1]Datos!$D$15*[1]Datos!$C$15),IF(E20&lt;=[1]Datos!$D$15,(E20*[1]Datos!$C$15)))</f>
        <v>644.48</v>
      </c>
      <c r="H20" s="32"/>
      <c r="I20" s="17">
        <f t="shared" si="1"/>
        <v>19947.080000000002</v>
      </c>
      <c r="J20" s="17">
        <v>0</v>
      </c>
      <c r="K20" s="32"/>
      <c r="L20" s="32">
        <v>25</v>
      </c>
      <c r="M20" s="32"/>
      <c r="N20" s="17">
        <f t="shared" si="6"/>
        <v>25</v>
      </c>
      <c r="O20" s="17">
        <f t="shared" ref="O20" si="7">+F20+G20+J20+N20</f>
        <v>1277.92</v>
      </c>
      <c r="P20" s="17">
        <f t="shared" ref="P20" si="8">+E20-O20</f>
        <v>19922.080000000002</v>
      </c>
    </row>
    <row r="21" spans="1:16" s="21" customFormat="1" ht="17.100000000000001" customHeight="1" x14ac:dyDescent="0.25">
      <c r="A21" s="12">
        <v>16</v>
      </c>
      <c r="B21" s="13" t="s">
        <v>31</v>
      </c>
      <c r="C21" s="13" t="s">
        <v>35</v>
      </c>
      <c r="D21" s="24" t="s">
        <v>20</v>
      </c>
      <c r="E21" s="15">
        <v>21200</v>
      </c>
      <c r="F21" s="28">
        <f>IF(E21&gt;=[1]Datos!$D$14,([1]Datos!$D$14*[1]Datos!$C$14),IF(E21&lt;=[1]Datos!$D$14,(E21*[1]Datos!$C$14)))</f>
        <v>608.43999999999994</v>
      </c>
      <c r="G21" s="28">
        <f>IF(E21&gt;=[1]Datos!$D$15,([1]Datos!$D$15*[1]Datos!$C$15),IF(E21&lt;=[1]Datos!$D$15,(E21*[1]Datos!$C$15)))</f>
        <v>644.48</v>
      </c>
      <c r="H21" s="28"/>
      <c r="I21" s="17">
        <f t="shared" si="1"/>
        <v>19947.080000000002</v>
      </c>
      <c r="J21" s="17">
        <v>0</v>
      </c>
      <c r="K21" s="28"/>
      <c r="L21" s="28">
        <v>25</v>
      </c>
      <c r="M21" s="28"/>
      <c r="N21" s="17">
        <f t="shared" si="6"/>
        <v>25</v>
      </c>
      <c r="O21" s="17">
        <v>1277.92</v>
      </c>
      <c r="P21" s="17">
        <v>19922.080000000002</v>
      </c>
    </row>
    <row r="22" spans="1:16" s="21" customFormat="1" ht="17.100000000000001" customHeight="1" x14ac:dyDescent="0.25">
      <c r="A22" s="12">
        <v>17</v>
      </c>
      <c r="B22" s="13" t="s">
        <v>31</v>
      </c>
      <c r="C22" s="13" t="s">
        <v>35</v>
      </c>
      <c r="D22" s="24" t="s">
        <v>20</v>
      </c>
      <c r="E22" s="15">
        <v>21200</v>
      </c>
      <c r="F22" s="28">
        <v>608.44000000000005</v>
      </c>
      <c r="G22" s="28">
        <v>644.48</v>
      </c>
      <c r="H22" s="31"/>
      <c r="I22" s="17">
        <f>+E22-(F22+G22+H22)</f>
        <v>19947.080000000002</v>
      </c>
      <c r="J22" s="17">
        <v>0</v>
      </c>
      <c r="K22" s="31"/>
      <c r="L22" s="31">
        <v>25</v>
      </c>
      <c r="M22" s="31"/>
      <c r="N22" s="17">
        <f>+K22+L22</f>
        <v>25</v>
      </c>
      <c r="O22" s="17">
        <v>1277.92</v>
      </c>
      <c r="P22" s="17">
        <v>19922.080000000002</v>
      </c>
    </row>
    <row r="23" spans="1:16" s="21" customFormat="1" ht="17.100000000000001" customHeight="1" x14ac:dyDescent="0.25">
      <c r="A23" s="12">
        <v>18</v>
      </c>
      <c r="B23" s="13" t="s">
        <v>36</v>
      </c>
      <c r="C23" s="13" t="s">
        <v>37</v>
      </c>
      <c r="D23" s="22" t="s">
        <v>30</v>
      </c>
      <c r="E23" s="23">
        <v>25000</v>
      </c>
      <c r="F23" s="16">
        <f>IF(E23&gt;=[1]Datos!$D$14,([1]Datos!$D$14*[1]Datos!$C$14),IF(E23&lt;=[1]Datos!$D$14,(E23*[1]Datos!$C$14)))</f>
        <v>717.5</v>
      </c>
      <c r="G23" s="16">
        <f>IF(E23&gt;=[1]Datos!$D$15,([1]Datos!$D$15*[1]Datos!$C$15),IF(E23&lt;=[1]Datos!$D$15,(E23*[1]Datos!$C$15)))</f>
        <v>760</v>
      </c>
      <c r="H23" s="32"/>
      <c r="I23" s="17">
        <f t="shared" ref="I23:I26" si="9">+E23-(F23+G23+H23)</f>
        <v>23522.5</v>
      </c>
      <c r="J23" s="17">
        <v>0</v>
      </c>
      <c r="K23" s="32"/>
      <c r="L23" s="32">
        <v>25</v>
      </c>
      <c r="M23" s="32"/>
      <c r="N23" s="17">
        <f t="shared" ref="N23" si="10">+H23+K23+L23</f>
        <v>25</v>
      </c>
      <c r="O23" s="17">
        <f t="shared" ref="O23" si="11">+F23+G23+J23+N23</f>
        <v>1502.5</v>
      </c>
      <c r="P23" s="17">
        <f t="shared" ref="P23" si="12">+E23-O23</f>
        <v>23497.5</v>
      </c>
    </row>
    <row r="24" spans="1:16" s="21" customFormat="1" ht="17.100000000000001" customHeight="1" x14ac:dyDescent="0.25">
      <c r="A24" s="12">
        <v>19</v>
      </c>
      <c r="B24" s="30" t="s">
        <v>38</v>
      </c>
      <c r="C24" s="13" t="s">
        <v>39</v>
      </c>
      <c r="D24" s="14" t="s">
        <v>30</v>
      </c>
      <c r="E24" s="15">
        <v>60000</v>
      </c>
      <c r="F24" s="16">
        <v>1722</v>
      </c>
      <c r="G24" s="16">
        <v>1824</v>
      </c>
      <c r="H24" s="23">
        <v>1512.45</v>
      </c>
      <c r="I24" s="17">
        <f t="shared" si="9"/>
        <v>54941.55</v>
      </c>
      <c r="J24" s="17">
        <v>3184.19</v>
      </c>
      <c r="K24" s="17"/>
      <c r="L24" s="17">
        <v>25</v>
      </c>
      <c r="M24" s="17"/>
      <c r="N24" s="17">
        <f>+H24+L24</f>
        <v>1537.45</v>
      </c>
      <c r="O24" s="17">
        <f>+F24+G24+J24+N24</f>
        <v>8267.6400000000012</v>
      </c>
      <c r="P24" s="17">
        <f>+E24-O24</f>
        <v>51732.36</v>
      </c>
    </row>
    <row r="25" spans="1:16" s="21" customFormat="1" ht="17.100000000000001" customHeight="1" x14ac:dyDescent="0.25">
      <c r="A25" s="12">
        <v>20</v>
      </c>
      <c r="B25" s="30" t="s">
        <v>38</v>
      </c>
      <c r="C25" s="13" t="s">
        <v>40</v>
      </c>
      <c r="D25" s="14" t="s">
        <v>30</v>
      </c>
      <c r="E25" s="15">
        <v>60000</v>
      </c>
      <c r="F25" s="16">
        <v>1722</v>
      </c>
      <c r="G25" s="16">
        <v>1824</v>
      </c>
      <c r="H25" s="17"/>
      <c r="I25" s="17">
        <f t="shared" si="9"/>
        <v>56454</v>
      </c>
      <c r="J25" s="17">
        <v>3486.6756666666661</v>
      </c>
      <c r="K25" s="17"/>
      <c r="L25" s="17">
        <v>25</v>
      </c>
      <c r="M25" s="17"/>
      <c r="N25" s="17">
        <v>25</v>
      </c>
      <c r="O25" s="17">
        <v>7057.68</v>
      </c>
      <c r="P25" s="17">
        <f>+E25-O25</f>
        <v>52942.32</v>
      </c>
    </row>
    <row r="26" spans="1:16" s="21" customFormat="1" ht="17.100000000000001" customHeight="1" x14ac:dyDescent="0.25">
      <c r="A26" s="12">
        <v>21</v>
      </c>
      <c r="B26" s="30" t="s">
        <v>38</v>
      </c>
      <c r="C26" s="13" t="s">
        <v>41</v>
      </c>
      <c r="D26" s="14" t="s">
        <v>30</v>
      </c>
      <c r="E26" s="15">
        <v>55000</v>
      </c>
      <c r="F26" s="16">
        <f>IF(E26&gt;=[1]Datos!$D$14,([1]Datos!$D$14*[1]Datos!$C$14),IF(E26&lt;=[1]Datos!$D$14,(E26*[1]Datos!$C$14)))</f>
        <v>1578.5</v>
      </c>
      <c r="G26" s="16">
        <f>IF(E26&gt;=[1]Datos!$D$15,([1]Datos!$D$15*[1]Datos!$C$15),IF(E26&lt;=[1]Datos!$D$15,(E26*[1]Datos!$C$15)))</f>
        <v>1672</v>
      </c>
      <c r="H26" s="17"/>
      <c r="I26" s="17">
        <f t="shared" si="9"/>
        <v>51749.5</v>
      </c>
      <c r="J26" s="17">
        <v>2559.6799999999998</v>
      </c>
      <c r="K26" s="17"/>
      <c r="L26" s="17">
        <v>25</v>
      </c>
      <c r="M26" s="17"/>
      <c r="N26" s="17">
        <v>25</v>
      </c>
      <c r="O26" s="17">
        <v>5835.18</v>
      </c>
      <c r="P26" s="17">
        <f t="shared" ref="P26" si="13">+E26-O26</f>
        <v>49164.82</v>
      </c>
    </row>
    <row r="27" spans="1:16" s="21" customFormat="1" ht="17.100000000000001" customHeight="1" x14ac:dyDescent="0.25">
      <c r="A27" s="12">
        <v>22</v>
      </c>
      <c r="B27" s="13" t="s">
        <v>42</v>
      </c>
      <c r="C27" s="13" t="s">
        <v>43</v>
      </c>
      <c r="D27" s="22" t="s">
        <v>20</v>
      </c>
      <c r="E27" s="23">
        <v>100000</v>
      </c>
      <c r="F27" s="28">
        <v>2870</v>
      </c>
      <c r="G27" s="28">
        <v>3040</v>
      </c>
      <c r="H27" s="23">
        <v>1512.45</v>
      </c>
      <c r="I27" s="17">
        <f>+E27-(F27+G27+H27)</f>
        <v>92577.55</v>
      </c>
      <c r="J27" s="17">
        <v>11727.26</v>
      </c>
      <c r="K27" s="28"/>
      <c r="L27" s="28">
        <v>25</v>
      </c>
      <c r="M27" s="28"/>
      <c r="N27" s="17">
        <f>+H27+L27</f>
        <v>1537.45</v>
      </c>
      <c r="O27" s="17">
        <f>+F27+G27+J27+N27</f>
        <v>19174.710000000003</v>
      </c>
      <c r="P27" s="17">
        <f>+E27-O27</f>
        <v>80825.289999999994</v>
      </c>
    </row>
    <row r="28" spans="1:16" s="21" customFormat="1" ht="17.100000000000001" customHeight="1" x14ac:dyDescent="0.25">
      <c r="A28" s="12">
        <v>23</v>
      </c>
      <c r="B28" s="13" t="s">
        <v>42</v>
      </c>
      <c r="C28" s="13" t="s">
        <v>44</v>
      </c>
      <c r="D28" s="24" t="s">
        <v>30</v>
      </c>
      <c r="E28" s="23">
        <v>71000</v>
      </c>
      <c r="F28" s="28">
        <v>2037.7</v>
      </c>
      <c r="G28" s="28">
        <v>2158.4</v>
      </c>
      <c r="H28" s="26"/>
      <c r="I28" s="17">
        <f t="shared" ref="I28:I29" si="14">+E28-(F28+G28+H28)</f>
        <v>66803.899999999994</v>
      </c>
      <c r="J28" s="17">
        <v>5556.66</v>
      </c>
      <c r="K28" s="27"/>
      <c r="L28" s="28">
        <v>25</v>
      </c>
      <c r="M28" s="28"/>
      <c r="N28" s="17">
        <v>25</v>
      </c>
      <c r="O28" s="17">
        <v>9777.76</v>
      </c>
      <c r="P28" s="17">
        <f>+E28-O28</f>
        <v>61222.239999999998</v>
      </c>
    </row>
    <row r="29" spans="1:16" s="21" customFormat="1" ht="17.100000000000001" customHeight="1" x14ac:dyDescent="0.25">
      <c r="A29" s="12">
        <v>24</v>
      </c>
      <c r="B29" s="13" t="s">
        <v>42</v>
      </c>
      <c r="C29" s="13" t="s">
        <v>45</v>
      </c>
      <c r="D29" s="22" t="s">
        <v>30</v>
      </c>
      <c r="E29" s="23">
        <v>71000</v>
      </c>
      <c r="F29" s="28">
        <v>2037.7</v>
      </c>
      <c r="G29" s="28">
        <v>2158.4</v>
      </c>
      <c r="H29" s="23">
        <v>1512.45</v>
      </c>
      <c r="I29" s="17">
        <f t="shared" si="14"/>
        <v>65291.45</v>
      </c>
      <c r="J29" s="17">
        <v>5254.17</v>
      </c>
      <c r="K29" s="28"/>
      <c r="L29" s="28">
        <v>25</v>
      </c>
      <c r="M29" s="28"/>
      <c r="N29" s="17">
        <f>+H29+L29</f>
        <v>1537.45</v>
      </c>
      <c r="O29" s="17">
        <f>+F29+G29+J29+N29</f>
        <v>10987.720000000001</v>
      </c>
      <c r="P29" s="32">
        <f>+E29-O29</f>
        <v>60012.28</v>
      </c>
    </row>
    <row r="30" spans="1:16" s="21" customFormat="1" ht="17.100000000000001" customHeight="1" x14ac:dyDescent="0.25">
      <c r="A30" s="12">
        <v>25</v>
      </c>
      <c r="B30" s="13" t="s">
        <v>42</v>
      </c>
      <c r="C30" s="13" t="s">
        <v>46</v>
      </c>
      <c r="D30" s="22" t="s">
        <v>30</v>
      </c>
      <c r="E30" s="23">
        <v>65000</v>
      </c>
      <c r="F30" s="28">
        <v>1865.5</v>
      </c>
      <c r="G30" s="28">
        <v>1976</v>
      </c>
      <c r="H30" s="28"/>
      <c r="I30" s="17">
        <f>+E30-(F30+G30+H30)</f>
        <v>61158.5</v>
      </c>
      <c r="J30" s="17">
        <v>4427.5756666666657</v>
      </c>
      <c r="K30" s="28"/>
      <c r="L30" s="28">
        <v>25</v>
      </c>
      <c r="M30" s="28"/>
      <c r="N30" s="17">
        <v>25</v>
      </c>
      <c r="O30" s="17">
        <v>8294.08</v>
      </c>
      <c r="P30" s="17">
        <f t="shared" ref="P30:P32" si="15">+E30-O30</f>
        <v>56705.919999999998</v>
      </c>
    </row>
    <row r="31" spans="1:16" s="21" customFormat="1" ht="17.100000000000001" customHeight="1" x14ac:dyDescent="0.25">
      <c r="A31" s="12">
        <v>26</v>
      </c>
      <c r="B31" s="13" t="s">
        <v>42</v>
      </c>
      <c r="C31" s="13" t="s">
        <v>46</v>
      </c>
      <c r="D31" s="22" t="s">
        <v>20</v>
      </c>
      <c r="E31" s="23">
        <v>65000</v>
      </c>
      <c r="F31" s="28">
        <v>1865.5</v>
      </c>
      <c r="G31" s="28">
        <v>1976</v>
      </c>
      <c r="H31" s="28"/>
      <c r="I31" s="17">
        <f>+E31-(F31+G31+H31)</f>
        <v>61158.5</v>
      </c>
      <c r="J31" s="17">
        <v>4427.58</v>
      </c>
      <c r="K31" s="28"/>
      <c r="L31" s="28">
        <v>25</v>
      </c>
      <c r="M31" s="28"/>
      <c r="N31" s="17">
        <v>25</v>
      </c>
      <c r="O31" s="17">
        <f>+F31+G31+J31+N31</f>
        <v>8294.08</v>
      </c>
      <c r="P31" s="17">
        <v>56705.919999999998</v>
      </c>
    </row>
    <row r="32" spans="1:16" s="21" customFormat="1" ht="17.100000000000001" customHeight="1" x14ac:dyDescent="0.25">
      <c r="A32" s="12">
        <v>27</v>
      </c>
      <c r="B32" s="13" t="s">
        <v>42</v>
      </c>
      <c r="C32" s="13" t="s">
        <v>46</v>
      </c>
      <c r="D32" s="22" t="s">
        <v>30</v>
      </c>
      <c r="E32" s="23">
        <v>65000</v>
      </c>
      <c r="F32" s="23">
        <v>1865.5</v>
      </c>
      <c r="G32" s="23">
        <v>1976</v>
      </c>
      <c r="H32" s="28"/>
      <c r="I32" s="17">
        <f>+E32-(F32+G32+H32)</f>
        <v>61158.5</v>
      </c>
      <c r="J32" s="17">
        <v>4427.58</v>
      </c>
      <c r="K32" s="28"/>
      <c r="L32" s="28">
        <v>25</v>
      </c>
      <c r="M32" s="28"/>
      <c r="N32" s="17">
        <v>25</v>
      </c>
      <c r="O32" s="17">
        <f>+F32+G32+J32+N32</f>
        <v>8294.08</v>
      </c>
      <c r="P32" s="32">
        <f t="shared" si="15"/>
        <v>56705.919999999998</v>
      </c>
    </row>
    <row r="33" spans="1:18" s="21" customFormat="1" ht="17.100000000000001" customHeight="1" x14ac:dyDescent="0.25">
      <c r="A33" s="12">
        <v>28</v>
      </c>
      <c r="B33" s="13" t="s">
        <v>42</v>
      </c>
      <c r="C33" s="13" t="s">
        <v>46</v>
      </c>
      <c r="D33" s="22" t="s">
        <v>20</v>
      </c>
      <c r="E33" s="23">
        <v>58000</v>
      </c>
      <c r="F33" s="28">
        <v>1664.6</v>
      </c>
      <c r="G33" s="28">
        <v>1763.2</v>
      </c>
      <c r="H33" s="28"/>
      <c r="I33" s="17">
        <f t="shared" ref="I33:I34" si="16">+E33-(F33+G33+H33)</f>
        <v>54572.2</v>
      </c>
      <c r="J33" s="17">
        <v>3110.32</v>
      </c>
      <c r="K33" s="28"/>
      <c r="L33" s="28">
        <v>25</v>
      </c>
      <c r="M33" s="28"/>
      <c r="N33" s="17">
        <v>25</v>
      </c>
      <c r="O33" s="17">
        <f>+F33+G33+J33+N33</f>
        <v>6563.1200000000008</v>
      </c>
      <c r="P33" s="17">
        <v>51436.88</v>
      </c>
    </row>
    <row r="34" spans="1:18" s="21" customFormat="1" ht="17.100000000000001" customHeight="1" x14ac:dyDescent="0.25">
      <c r="A34" s="12">
        <v>29</v>
      </c>
      <c r="B34" s="13" t="s">
        <v>42</v>
      </c>
      <c r="C34" s="13" t="s">
        <v>47</v>
      </c>
      <c r="D34" s="24" t="s">
        <v>20</v>
      </c>
      <c r="E34" s="23">
        <v>38000</v>
      </c>
      <c r="F34" s="16">
        <f>IF(E34&gt;=[1]Datos!$D$14,([1]Datos!$D$14*[1]Datos!$C$14),IF(E34&lt;=[1]Datos!$D$14,(E34*[1]Datos!$C$14)))</f>
        <v>1090.5999999999999</v>
      </c>
      <c r="G34" s="16">
        <f>IF(E34&gt;=[1]Datos!$D$15,([1]Datos!$D$15*[1]Datos!$C$15),IF(E34&lt;=[1]Datos!$D$15,(E34*[1]Datos!$C$15)))</f>
        <v>1155.2</v>
      </c>
      <c r="H34" s="26"/>
      <c r="I34" s="17">
        <f t="shared" si="16"/>
        <v>35754.199999999997</v>
      </c>
      <c r="J34" s="17">
        <f>IF(I34&lt;=[1]Datos!$G$7,"0",IF(I34&lt;=[1]Datos!$G$8,(I34-[1]Datos!$F$8)*[1]Datos!$I$6,IF(I34&lt;=[1]Datos!$G$9,[1]Datos!$I$8+(I34-[1]Datos!$F$9)*[1]Datos!$J$6,IF(I34&gt;=[1]Datos!$F$10,([1]Datos!$I$8+[1]Datos!$J$8)+(I34-[1]Datos!$F$10)*[1]Datos!$K$6))))</f>
        <v>160.37849999999926</v>
      </c>
      <c r="K34" s="27"/>
      <c r="L34" s="28">
        <v>25</v>
      </c>
      <c r="M34" s="28"/>
      <c r="N34" s="17">
        <v>25</v>
      </c>
      <c r="O34" s="17">
        <f>+F34+G34+J34+N34</f>
        <v>2431.1784999999995</v>
      </c>
      <c r="P34" s="17">
        <f>+E34-O34</f>
        <v>35568.821499999998</v>
      </c>
    </row>
    <row r="35" spans="1:18" s="21" customFormat="1" ht="17.100000000000001" customHeight="1" x14ac:dyDescent="0.25">
      <c r="A35" s="12">
        <v>30</v>
      </c>
      <c r="B35" s="13" t="s">
        <v>48</v>
      </c>
      <c r="C35" s="13" t="s">
        <v>49</v>
      </c>
      <c r="D35" s="22" t="s">
        <v>30</v>
      </c>
      <c r="E35" s="23">
        <v>115000</v>
      </c>
      <c r="F35" s="28">
        <f>IF(E35&gt;=[1]Datos!$D$14,([1]Datos!$D$14*[1]Datos!$C$14),IF(E35&lt;=[1]Datos!$D$14,(E35*[1]Datos!$C$14)))</f>
        <v>3300.5</v>
      </c>
      <c r="G35" s="28">
        <f>IF(E35&gt;=[1]Datos!$D$15,([1]Datos!$D$15*[1]Datos!$C$15),IF(E35&lt;=[1]Datos!$D$15,(E35*[1]Datos!$C$15)))</f>
        <v>3496</v>
      </c>
      <c r="H35" s="26"/>
      <c r="I35" s="17">
        <f>+E35-(F35+G35+H35)</f>
        <v>108203.5</v>
      </c>
      <c r="J35" s="17">
        <f>IF(I35&lt;=[1]Datos!$G$7,"0",IF(I35&lt;=[1]Datos!$G$8,(I35-[1]Datos!$F$8)*[1]Datos!$I$6,IF(I35&lt;=[1]Datos!$G$9,[1]Datos!$I$8+(I35-[1]Datos!$F$9)*[1]Datos!$J$6,IF(I35&gt;=[1]Datos!$F$10,([1]Datos!$I$8+[1]Datos!$J$8)+(I35-[1]Datos!$F$10)*[1]Datos!$K$6))))</f>
        <v>15633.735666666667</v>
      </c>
      <c r="K35" s="31"/>
      <c r="L35" s="28">
        <v>25</v>
      </c>
      <c r="M35" s="28"/>
      <c r="N35" s="17">
        <f>+H35+K35+L35</f>
        <v>25</v>
      </c>
      <c r="O35" s="17">
        <v>22455.24</v>
      </c>
      <c r="P35" s="17">
        <f t="shared" ref="P35" si="17">+E35-O35</f>
        <v>92544.76</v>
      </c>
    </row>
    <row r="36" spans="1:18" s="21" customFormat="1" ht="17.100000000000001" customHeight="1" x14ac:dyDescent="0.25">
      <c r="A36" s="12">
        <v>31</v>
      </c>
      <c r="B36" s="13" t="s">
        <v>50</v>
      </c>
      <c r="C36" s="13" t="s">
        <v>51</v>
      </c>
      <c r="D36" s="22" t="s">
        <v>20</v>
      </c>
      <c r="E36" s="23">
        <v>60000</v>
      </c>
      <c r="F36" s="28">
        <v>1722</v>
      </c>
      <c r="G36" s="28">
        <v>1824</v>
      </c>
      <c r="H36" s="28"/>
      <c r="I36" s="17">
        <f>+E36-(F36+G36+H36)</f>
        <v>56454</v>
      </c>
      <c r="J36" s="17">
        <v>3486.68</v>
      </c>
      <c r="K36" s="28"/>
      <c r="L36" s="28">
        <v>25</v>
      </c>
      <c r="M36" s="28"/>
      <c r="N36" s="17">
        <f>+K36+L36</f>
        <v>25</v>
      </c>
      <c r="O36" s="17">
        <f>+F36+G36+J36+N36</f>
        <v>7057.68</v>
      </c>
      <c r="P36" s="17">
        <f>+E36-O36</f>
        <v>52942.32</v>
      </c>
    </row>
    <row r="37" spans="1:18" s="21" customFormat="1" ht="17.100000000000001" customHeight="1" thickBot="1" x14ac:dyDescent="0.3">
      <c r="A37" s="12">
        <v>32</v>
      </c>
      <c r="B37" s="13" t="s">
        <v>52</v>
      </c>
      <c r="C37" s="13" t="s">
        <v>45</v>
      </c>
      <c r="D37" s="22" t="s">
        <v>20</v>
      </c>
      <c r="E37" s="23">
        <v>71000</v>
      </c>
      <c r="F37" s="28">
        <v>2037.7</v>
      </c>
      <c r="G37" s="28">
        <v>2158.4</v>
      </c>
      <c r="H37" s="28"/>
      <c r="I37" s="17">
        <f t="shared" ref="I37" si="18">+E37-(F37+G37+H37)</f>
        <v>66803.899999999994</v>
      </c>
      <c r="J37" s="17">
        <v>5556.66</v>
      </c>
      <c r="K37" s="28"/>
      <c r="L37" s="28">
        <v>25</v>
      </c>
      <c r="M37" s="28"/>
      <c r="N37" s="17">
        <f>+K37+L37</f>
        <v>25</v>
      </c>
      <c r="O37" s="17">
        <f>+F37+G37+J37+N37</f>
        <v>9777.76</v>
      </c>
      <c r="P37" s="17">
        <f>+E37-O37</f>
        <v>61222.239999999998</v>
      </c>
    </row>
    <row r="38" spans="1:18" s="21" customFormat="1" ht="16.5" thickBot="1" x14ac:dyDescent="0.3">
      <c r="A38" s="33" t="s">
        <v>53</v>
      </c>
      <c r="B38" s="34"/>
      <c r="C38" s="35"/>
      <c r="D38" s="36"/>
      <c r="E38" s="37">
        <f t="shared" ref="E38:J38" si="19">SUM(E6:E37)</f>
        <v>1837000</v>
      </c>
      <c r="F38" s="38">
        <f t="shared" si="19"/>
        <v>52721.89999999998</v>
      </c>
      <c r="G38" s="39">
        <f t="shared" si="19"/>
        <v>52124.599999999991</v>
      </c>
      <c r="H38" s="38">
        <f t="shared" si="19"/>
        <v>10587.150000000001</v>
      </c>
      <c r="I38" s="39">
        <f t="shared" si="19"/>
        <v>1721566.3499999996</v>
      </c>
      <c r="J38" s="38">
        <f t="shared" si="19"/>
        <v>146836.46549999999</v>
      </c>
      <c r="K38" s="39">
        <f t="shared" ref="K38:M38" si="20">SUM(K7:K37)</f>
        <v>0</v>
      </c>
      <c r="L38" s="38">
        <f t="shared" si="20"/>
        <v>775</v>
      </c>
      <c r="M38" s="38">
        <f t="shared" si="20"/>
        <v>0</v>
      </c>
      <c r="N38" s="38">
        <f>SUM(N6:N37)</f>
        <v>11387.150000000001</v>
      </c>
      <c r="O38" s="38">
        <f>SUM(O6:O37)</f>
        <v>263070.12849999993</v>
      </c>
      <c r="P38" s="38">
        <f>SUM(P6:P37)</f>
        <v>1573929.8714999997</v>
      </c>
    </row>
    <row r="39" spans="1:18" s="21" customFormat="1" x14ac:dyDescent="0.25">
      <c r="A39" s="40"/>
      <c r="B39" s="40"/>
      <c r="C39" s="40"/>
      <c r="D39" s="40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8" s="21" customFormat="1" x14ac:dyDescent="0.25">
      <c r="A40" s="40"/>
      <c r="B40" s="40"/>
      <c r="C40" s="40"/>
      <c r="D40" s="40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8" s="21" customFormat="1" x14ac:dyDescent="0.25">
      <c r="A41" s="40"/>
      <c r="B41" s="40"/>
      <c r="C41" s="40"/>
      <c r="D41" s="40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8" s="21" customFormat="1" x14ac:dyDescent="0.25">
      <c r="A42" s="40"/>
      <c r="B42" s="40"/>
      <c r="C42" s="40"/>
      <c r="D42" s="40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8" s="21" customFormat="1" x14ac:dyDescent="0.25">
      <c r="A43" s="40"/>
      <c r="B43" s="40"/>
      <c r="C43" s="40"/>
      <c r="D43" s="40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8" s="21" customFormat="1" x14ac:dyDescent="0.25">
      <c r="A44" s="40"/>
      <c r="B44" s="40"/>
      <c r="C44" s="40"/>
      <c r="D44" s="40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8" s="47" customFormat="1" ht="18.75" x14ac:dyDescent="0.3">
      <c r="A45" s="43"/>
      <c r="B45" s="44" t="s">
        <v>54</v>
      </c>
      <c r="C45" s="45"/>
      <c r="D45" s="46" t="s">
        <v>55</v>
      </c>
      <c r="E45" s="46"/>
      <c r="F45" s="46"/>
      <c r="G45" s="46"/>
      <c r="H45" s="46"/>
      <c r="I45" s="46"/>
      <c r="J45" s="45"/>
      <c r="K45" s="45"/>
      <c r="L45" s="46" t="s">
        <v>56</v>
      </c>
      <c r="M45" s="46"/>
      <c r="N45" s="46"/>
    </row>
    <row r="46" spans="1:18" customFormat="1" x14ac:dyDescent="0.25">
      <c r="A46" s="3"/>
      <c r="B46" s="3"/>
      <c r="C46" s="3"/>
      <c r="D46" s="48"/>
      <c r="E46" s="4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7" customFormat="1" ht="18.75" x14ac:dyDescent="0.3">
      <c r="A47" s="49"/>
      <c r="B47" s="45"/>
      <c r="C47" s="45"/>
      <c r="D47" s="46"/>
      <c r="E47" s="46"/>
      <c r="F47" s="46"/>
      <c r="G47" s="46"/>
      <c r="H47" s="45"/>
      <c r="I47" s="45"/>
      <c r="J47" s="45"/>
      <c r="K47" s="45"/>
      <c r="L47" s="45"/>
      <c r="M47" s="45"/>
      <c r="N47" s="45"/>
    </row>
    <row r="48" spans="1:18" s="45" customFormat="1" ht="18.75" x14ac:dyDescent="0.3">
      <c r="A48" s="49"/>
      <c r="B48" s="50" t="s">
        <v>57</v>
      </c>
      <c r="C48" s="51"/>
      <c r="D48" s="52" t="s">
        <v>58</v>
      </c>
      <c r="E48" s="52"/>
      <c r="F48" s="52"/>
      <c r="G48" s="52"/>
      <c r="H48" s="52"/>
      <c r="I48" s="52"/>
      <c r="J48" s="51"/>
      <c r="K48" s="51"/>
      <c r="L48" s="52" t="s">
        <v>59</v>
      </c>
      <c r="M48" s="52"/>
      <c r="N48" s="52"/>
    </row>
    <row r="49" spans="2:15" s="45" customFormat="1" ht="18.75" x14ac:dyDescent="0.3">
      <c r="B49" s="44" t="s">
        <v>60</v>
      </c>
      <c r="D49" s="46" t="s">
        <v>29</v>
      </c>
      <c r="E49" s="46"/>
      <c r="F49" s="46"/>
      <c r="G49" s="46"/>
      <c r="H49" s="46"/>
      <c r="I49" s="46"/>
      <c r="L49" s="46" t="s">
        <v>61</v>
      </c>
      <c r="M49" s="46"/>
      <c r="N49" s="46"/>
    </row>
    <row r="50" spans="2:15" x14ac:dyDescent="0.25">
      <c r="O50" s="2"/>
    </row>
    <row r="51" spans="2:15" x14ac:dyDescent="0.25">
      <c r="O51" s="2"/>
    </row>
    <row r="52" spans="2:15" x14ac:dyDescent="0.25">
      <c r="C52" s="54"/>
      <c r="E52" s="3"/>
      <c r="G52" s="55"/>
      <c r="H52" s="2"/>
      <c r="I52" s="2"/>
      <c r="L52" s="55"/>
      <c r="M52" s="55"/>
      <c r="N52" s="2"/>
    </row>
    <row r="53" spans="2:15" x14ac:dyDescent="0.25">
      <c r="E53" s="3"/>
    </row>
    <row r="54" spans="2:15" x14ac:dyDescent="0.25">
      <c r="E54" s="3"/>
    </row>
    <row r="55" spans="2:15" x14ac:dyDescent="0.25">
      <c r="C55" s="2"/>
      <c r="D55" s="2"/>
    </row>
    <row r="58" spans="2:15" x14ac:dyDescent="0.25">
      <c r="F58" s="56"/>
    </row>
    <row r="59" spans="2:15" x14ac:dyDescent="0.25">
      <c r="F59" s="56"/>
    </row>
    <row r="60" spans="2:15" x14ac:dyDescent="0.25">
      <c r="C60" s="2"/>
      <c r="D60" s="2"/>
    </row>
    <row r="65" spans="3:5" x14ac:dyDescent="0.25">
      <c r="C65" s="57"/>
      <c r="D65" s="57"/>
      <c r="E65" s="58"/>
    </row>
    <row r="72" spans="3:5" x14ac:dyDescent="0.25">
      <c r="E72" s="59"/>
    </row>
    <row r="74" spans="3:5" x14ac:dyDescent="0.25">
      <c r="C74" s="60"/>
      <c r="D74" s="60"/>
      <c r="E74" s="61"/>
    </row>
    <row r="75" spans="3:5" x14ac:dyDescent="0.25">
      <c r="C75" s="60"/>
      <c r="D75" s="60"/>
      <c r="E75" s="61"/>
    </row>
  </sheetData>
  <mergeCells count="10">
    <mergeCell ref="D48:I48"/>
    <mergeCell ref="L48:N48"/>
    <mergeCell ref="D49:I49"/>
    <mergeCell ref="L49:N49"/>
    <mergeCell ref="A2:P2"/>
    <mergeCell ref="A3:P3"/>
    <mergeCell ref="A38:C38"/>
    <mergeCell ref="D45:I45"/>
    <mergeCell ref="L45:N45"/>
    <mergeCell ref="D47:G47"/>
  </mergeCells>
  <printOptions horizontalCentered="1"/>
  <pageMargins left="0.70866141732283505" right="0.70866141732283505" top="0.74803149606299202" bottom="0.74803149606299202" header="0.31496062992126" footer="0.31496062992126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34" sqref="K3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Merary Lantigua Cordero</cp:lastModifiedBy>
  <dcterms:created xsi:type="dcterms:W3CDTF">2015-06-05T18:17:20Z</dcterms:created>
  <dcterms:modified xsi:type="dcterms:W3CDTF">2023-01-10T13:10:00Z</dcterms:modified>
</cp:coreProperties>
</file>