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OAI-Ejecución presupuestaria, Ingresos Egresos, BG, CXP, Nóminas\Nóminas\NOVIEMBRE\"/>
    </mc:Choice>
  </mc:AlternateContent>
  <xr:revisionPtr revIDLastSave="0" documentId="13_ncr:1_{036AB6F1-89D1-45F6-855C-A30B6137E1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ja" sheetId="2" r:id="rId1"/>
    <sheet name="Sheet1" sheetId="1" r:id="rId2"/>
  </sheets>
  <externalReferences>
    <externalReference r:id="rId3"/>
  </externalReferences>
  <definedNames>
    <definedName name="_xlnm._FilterDatabase" localSheetId="0" hidden="1">Fija!$A$5:$P$50</definedName>
    <definedName name="_xlnm.Print_Area" localSheetId="0">Fija!$A$1:$P$58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6" i="2" l="1"/>
  <c r="L36" i="2"/>
  <c r="K36" i="2"/>
  <c r="E36" i="2"/>
  <c r="N35" i="2"/>
  <c r="O35" i="2" s="1"/>
  <c r="P35" i="2" s="1"/>
  <c r="I35" i="2"/>
  <c r="N34" i="2"/>
  <c r="O34" i="2" s="1"/>
  <c r="P34" i="2" s="1"/>
  <c r="I34" i="2"/>
  <c r="P33" i="2"/>
  <c r="N33" i="2"/>
  <c r="I33" i="2"/>
  <c r="J33" i="2" s="1"/>
  <c r="G33" i="2"/>
  <c r="F33" i="2"/>
  <c r="N32" i="2"/>
  <c r="G32" i="2"/>
  <c r="F32" i="2"/>
  <c r="I32" i="2" s="1"/>
  <c r="I31" i="2"/>
  <c r="J31" i="2" s="1"/>
  <c r="G31" i="2"/>
  <c r="F31" i="2"/>
  <c r="O31" i="2" s="1"/>
  <c r="P31" i="2" s="1"/>
  <c r="O30" i="2"/>
  <c r="I30" i="2"/>
  <c r="P29" i="2"/>
  <c r="O29" i="2"/>
  <c r="I29" i="2"/>
  <c r="O28" i="2"/>
  <c r="I28" i="2"/>
  <c r="P27" i="2"/>
  <c r="I27" i="2"/>
  <c r="N26" i="2"/>
  <c r="O26" i="2" s="1"/>
  <c r="P26" i="2" s="1"/>
  <c r="I26" i="2"/>
  <c r="P25" i="2"/>
  <c r="I25" i="2"/>
  <c r="N24" i="2"/>
  <c r="O24" i="2" s="1"/>
  <c r="P24" i="2" s="1"/>
  <c r="I24" i="2"/>
  <c r="P23" i="2"/>
  <c r="G23" i="2"/>
  <c r="F23" i="2"/>
  <c r="I23" i="2" s="1"/>
  <c r="P22" i="2"/>
  <c r="I22" i="2"/>
  <c r="N21" i="2"/>
  <c r="O21" i="2" s="1"/>
  <c r="P21" i="2" s="1"/>
  <c r="I21" i="2"/>
  <c r="N20" i="2"/>
  <c r="G20" i="2"/>
  <c r="F20" i="2"/>
  <c r="O20" i="2" s="1"/>
  <c r="P20" i="2" s="1"/>
  <c r="N19" i="2"/>
  <c r="I19" i="2"/>
  <c r="N18" i="2"/>
  <c r="G18" i="2"/>
  <c r="I18" i="2" s="1"/>
  <c r="F18" i="2"/>
  <c r="N17" i="2"/>
  <c r="G17" i="2"/>
  <c r="F17" i="2"/>
  <c r="O17" i="2" s="1"/>
  <c r="P17" i="2" s="1"/>
  <c r="N16" i="2"/>
  <c r="G16" i="2"/>
  <c r="F16" i="2"/>
  <c r="I16" i="2" s="1"/>
  <c r="N15" i="2"/>
  <c r="H15" i="2"/>
  <c r="G15" i="2"/>
  <c r="F15" i="2"/>
  <c r="I15" i="2" s="1"/>
  <c r="O14" i="2"/>
  <c r="P14" i="2" s="1"/>
  <c r="N14" i="2"/>
  <c r="I14" i="2"/>
  <c r="N13" i="2"/>
  <c r="I13" i="2"/>
  <c r="G13" i="2"/>
  <c r="F13" i="2"/>
  <c r="O13" i="2" s="1"/>
  <c r="P13" i="2" s="1"/>
  <c r="P12" i="2"/>
  <c r="I12" i="2"/>
  <c r="G12" i="2"/>
  <c r="F12" i="2"/>
  <c r="O11" i="2"/>
  <c r="P11" i="2" s="1"/>
  <c r="N11" i="2"/>
  <c r="I11" i="2"/>
  <c r="O10" i="2"/>
  <c r="P10" i="2" s="1"/>
  <c r="N10" i="2"/>
  <c r="I10" i="2"/>
  <c r="O9" i="2"/>
  <c r="P9" i="2" s="1"/>
  <c r="G9" i="2"/>
  <c r="F9" i="2"/>
  <c r="I9" i="2" s="1"/>
  <c r="G8" i="2"/>
  <c r="F8" i="2"/>
  <c r="O8" i="2" s="1"/>
  <c r="P8" i="2" s="1"/>
  <c r="N7" i="2"/>
  <c r="I7" i="2"/>
  <c r="H7" i="2"/>
  <c r="H36" i="2" s="1"/>
  <c r="G7" i="2"/>
  <c r="O7" i="2" s="1"/>
  <c r="P7" i="2" s="1"/>
  <c r="F7" i="2"/>
  <c r="N6" i="2"/>
  <c r="N36" i="2" s="1"/>
  <c r="G6" i="2"/>
  <c r="G36" i="2" s="1"/>
  <c r="F6" i="2"/>
  <c r="O6" i="2" s="1"/>
  <c r="P6" i="2" l="1"/>
  <c r="J36" i="2"/>
  <c r="O32" i="2"/>
  <c r="P32" i="2" s="1"/>
  <c r="I6" i="2"/>
  <c r="O15" i="2"/>
  <c r="P15" i="2" s="1"/>
  <c r="I17" i="2"/>
  <c r="I20" i="2"/>
  <c r="F36" i="2"/>
  <c r="I8" i="2"/>
  <c r="O36" i="2" l="1"/>
  <c r="I36" i="2"/>
  <c r="P36" i="2"/>
</calcChain>
</file>

<file path=xl/sharedStrings.xml><?xml version="1.0" encoding="utf-8"?>
<sst xmlns="http://schemas.openxmlformats.org/spreadsheetml/2006/main" count="118" uniqueCount="60">
  <si>
    <t>Unidad de Análisis Financiero</t>
  </si>
  <si>
    <t>Nómina Personal Fijo Noviembre 2022</t>
  </si>
  <si>
    <t>No.</t>
  </si>
  <si>
    <t>Departamento</t>
  </si>
  <si>
    <t>Cargos</t>
  </si>
  <si>
    <t>Sexo</t>
  </si>
  <si>
    <t xml:space="preserve">Sueldo Bruto </t>
  </si>
  <si>
    <t>AFP</t>
  </si>
  <si>
    <t>SFS</t>
  </si>
  <si>
    <t xml:space="preserve">Dependiente Adicional </t>
  </si>
  <si>
    <t>Salario Neto para Calculo del ISR</t>
  </si>
  <si>
    <t>ISR</t>
  </si>
  <si>
    <t>Seguro Complementario</t>
  </si>
  <si>
    <t xml:space="preserve">Otros Descuentos </t>
  </si>
  <si>
    <t xml:space="preserve">Devolución  Gastos Educativos/Crédito Fiscal </t>
  </si>
  <si>
    <t>Total Otros Descuentos</t>
  </si>
  <si>
    <t>Total Descuentos</t>
  </si>
  <si>
    <t>Salario a Pagar</t>
  </si>
  <si>
    <t>Dpto. de Coordinación del Despacho</t>
  </si>
  <si>
    <t>Asistente del Despacho</t>
  </si>
  <si>
    <t>F</t>
  </si>
  <si>
    <t>Departamento de Comunicaciones</t>
  </si>
  <si>
    <t>Diseñador Gráfico</t>
  </si>
  <si>
    <t>Recepcionista</t>
  </si>
  <si>
    <t>Oficina de Acceso a la Información</t>
  </si>
  <si>
    <t>Técnico de OAI</t>
  </si>
  <si>
    <t>División de Servicios Generales</t>
  </si>
  <si>
    <t>Auxiliar Administrativo</t>
  </si>
  <si>
    <t>M</t>
  </si>
  <si>
    <t>Ayudante de Mantenimiento</t>
  </si>
  <si>
    <t>Chofer</t>
  </si>
  <si>
    <t>Conserje</t>
  </si>
  <si>
    <t>División de Correspondencia</t>
  </si>
  <si>
    <t>Mensajero Externo</t>
  </si>
  <si>
    <t>Dirección de Tecnología de la Inf. y Comunicación</t>
  </si>
  <si>
    <t>Programador de Computadoras</t>
  </si>
  <si>
    <t>Web Master</t>
  </si>
  <si>
    <t>Soporte Mesa de Ayuda</t>
  </si>
  <si>
    <t>Departamento de Análisis Operativo</t>
  </si>
  <si>
    <t>Coordinador Análisis Operativo</t>
  </si>
  <si>
    <t>Analista II</t>
  </si>
  <si>
    <t>Analista</t>
  </si>
  <si>
    <t>Analista Operativo I</t>
  </si>
  <si>
    <t>Técnico Administrativo</t>
  </si>
  <si>
    <t>Técnico de Contabilidad</t>
  </si>
  <si>
    <t>Departamento de Análisis Estratégico</t>
  </si>
  <si>
    <t>Coordinador de Análisis Estratégico</t>
  </si>
  <si>
    <t>Departamento Análisis Estratégico</t>
  </si>
  <si>
    <t xml:space="preserve">Analista </t>
  </si>
  <si>
    <t>Departamento de Asuntos Internacionales</t>
  </si>
  <si>
    <t>Total General RD$</t>
  </si>
  <si>
    <t>Preparado por:</t>
  </si>
  <si>
    <t xml:space="preserve">Revisado por: </t>
  </si>
  <si>
    <t>Aprobado por:</t>
  </si>
  <si>
    <t>Merary Lantigua</t>
  </si>
  <si>
    <t>Pedro Ramírez Pérez</t>
  </si>
  <si>
    <t>Carlos Castellanos</t>
  </si>
  <si>
    <t>Analista de Presupuesto</t>
  </si>
  <si>
    <t>Contador</t>
  </si>
  <si>
    <t>Director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</si>
</sst>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b/>
      <sz val="12"/>
      <color theme="0"/>
      <name val="Calibri Light"/>
      <family val="2"/>
    </font>
    <font>
      <sz val="11"/>
      <color theme="1"/>
      <name val="Calibri Light"/>
      <family val="2"/>
    </font>
    <font>
      <sz val="12"/>
      <color rgb="FF000000"/>
      <name val="Calibri Light"/>
      <family val="2"/>
    </font>
    <font>
      <sz val="11"/>
      <name val="Calibri Light"/>
      <family val="2"/>
    </font>
    <font>
      <b/>
      <sz val="11"/>
      <color theme="1"/>
      <name val="Calibri Light"/>
      <family val="2"/>
    </font>
    <font>
      <b/>
      <u/>
      <sz val="14"/>
      <color theme="1"/>
      <name val="Calibri Light"/>
      <family val="2"/>
    </font>
    <font>
      <sz val="14"/>
      <color theme="1"/>
      <name val="Calibri"/>
      <family val="2"/>
      <scheme val="minor"/>
    </font>
    <font>
      <sz val="14"/>
      <color theme="1"/>
      <name val="Calibri Light"/>
      <family val="2"/>
    </font>
    <font>
      <b/>
      <sz val="14"/>
      <color theme="1"/>
      <name val="Calibri"/>
      <family val="2"/>
      <scheme val="minor"/>
    </font>
    <font>
      <b/>
      <u/>
      <sz val="12"/>
      <color theme="1"/>
      <name val="Calibri Light"/>
      <family val="2"/>
    </font>
    <font>
      <b/>
      <sz val="12"/>
      <color rgb="FFFF000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43" fontId="3" fillId="0" borderId="1" xfId="1" applyFont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43" fontId="4" fillId="0" borderId="4" xfId="1" applyFont="1" applyFill="1" applyBorder="1" applyAlignment="1">
      <alignment horizontal="right" vertical="center"/>
    </xf>
    <xf numFmtId="43" fontId="6" fillId="0" borderId="2" xfId="1" applyFont="1" applyFill="1" applyBorder="1" applyAlignment="1" applyProtection="1">
      <alignment horizontal="right" vertical="center"/>
    </xf>
    <xf numFmtId="43" fontId="6" fillId="0" borderId="2" xfId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43" fontId="4" fillId="0" borderId="2" xfId="1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vertical="center"/>
    </xf>
    <xf numFmtId="43" fontId="4" fillId="0" borderId="4" xfId="1" applyFont="1" applyFill="1" applyBorder="1" applyAlignment="1">
      <alignment horizontal="center" vertical="center"/>
    </xf>
    <xf numFmtId="43" fontId="4" fillId="0" borderId="4" xfId="1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4" fontId="6" fillId="0" borderId="2" xfId="0" applyNumberFormat="1" applyFont="1" applyBorder="1" applyAlignment="1">
      <alignment vertical="center"/>
    </xf>
    <xf numFmtId="43" fontId="6" fillId="0" borderId="2" xfId="1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43" fontId="4" fillId="0" borderId="2" xfId="1" applyFont="1" applyFill="1" applyBorder="1" applyAlignment="1">
      <alignment horizontal="right" vertical="center"/>
    </xf>
    <xf numFmtId="43" fontId="8" fillId="0" borderId="2" xfId="1" applyFont="1" applyFill="1" applyBorder="1" applyAlignment="1">
      <alignment horizontal="right" vertical="center"/>
    </xf>
    <xf numFmtId="43" fontId="6" fillId="0" borderId="4" xfId="1" applyFont="1" applyFill="1" applyBorder="1" applyAlignment="1">
      <alignment vertical="center"/>
    </xf>
    <xf numFmtId="43" fontId="6" fillId="0" borderId="4" xfId="1" applyFont="1" applyFill="1" applyBorder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43" fontId="9" fillId="0" borderId="6" xfId="1" applyFont="1" applyFill="1" applyBorder="1" applyAlignment="1">
      <alignment vertical="center"/>
    </xf>
    <xf numFmtId="43" fontId="9" fillId="0" borderId="8" xfId="0" applyNumberFormat="1" applyFont="1" applyBorder="1" applyAlignment="1">
      <alignment vertical="center"/>
    </xf>
    <xf numFmtId="43" fontId="9" fillId="0" borderId="6" xfId="0" applyNumberFormat="1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43" fontId="9" fillId="0" borderId="0" xfId="1" applyFont="1" applyFill="1" applyBorder="1" applyAlignment="1">
      <alignment vertical="center"/>
    </xf>
    <xf numFmtId="43" fontId="9" fillId="0" borderId="0" xfId="0" applyNumberFormat="1" applyFont="1" applyAlignment="1">
      <alignment vertic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43" fontId="4" fillId="0" borderId="0" xfId="1" applyFont="1" applyAlignment="1">
      <alignment vertical="center"/>
    </xf>
    <xf numFmtId="4" fontId="4" fillId="0" borderId="0" xfId="0" applyNumberFormat="1" applyFont="1" applyAlignment="1">
      <alignment vertical="center"/>
    </xf>
    <xf numFmtId="43" fontId="4" fillId="0" borderId="0" xfId="0" applyNumberFormat="1" applyFont="1" applyAlignment="1">
      <alignment vertical="center"/>
    </xf>
    <xf numFmtId="43" fontId="4" fillId="0" borderId="0" xfId="1" applyFont="1"/>
    <xf numFmtId="0" fontId="9" fillId="0" borderId="0" xfId="0" applyFont="1"/>
    <xf numFmtId="0" fontId="14" fillId="0" borderId="0" xfId="0" applyFont="1"/>
    <xf numFmtId="43" fontId="4" fillId="0" borderId="0" xfId="0" applyNumberFormat="1" applyFont="1"/>
    <xf numFmtId="0" fontId="5" fillId="0" borderId="0" xfId="0" applyFont="1"/>
    <xf numFmtId="43" fontId="5" fillId="0" borderId="0" xfId="1" applyFont="1" applyFill="1" applyBorder="1"/>
    <xf numFmtId="43" fontId="3" fillId="0" borderId="0" xfId="1" applyFont="1" applyBorder="1"/>
    <xf numFmtId="0" fontId="15" fillId="0" borderId="0" xfId="0" applyFont="1"/>
    <xf numFmtId="43" fontId="15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342901</xdr:colOff>
      <xdr:row>0</xdr:row>
      <xdr:rowOff>28575</xdr:rowOff>
    </xdr:from>
    <xdr:ext cx="1914524" cy="723900"/>
    <xdr:pic>
      <xdr:nvPicPr>
        <xdr:cNvPr id="2" name="Imagen 1">
          <a:extLst>
            <a:ext uri="{FF2B5EF4-FFF2-40B4-BE49-F238E27FC236}">
              <a16:creationId xmlns:a16="http://schemas.microsoft.com/office/drawing/2014/main" id="{5B9603A0-3B45-426D-B913-6C22B297D74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6" y="28575"/>
          <a:ext cx="1914524" cy="723900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  <row r="14">
          <cell r="C14">
            <v>2.87E-2</v>
          </cell>
          <cell r="D14">
            <v>269640</v>
          </cell>
        </row>
        <row r="15">
          <cell r="C15">
            <v>3.04E-2</v>
          </cell>
          <cell r="D15">
            <v>134820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30CEF-F24D-4EB6-BB97-E17DF1570DB3}">
  <dimension ref="A2:T78"/>
  <sheetViews>
    <sheetView showGridLines="0" tabSelected="1" zoomScaleNormal="100" workbookViewId="0">
      <pane ySplit="5" topLeftCell="A6" activePane="bottomLeft" state="frozen"/>
      <selection pane="bottomLeft" activeCell="F18" sqref="F18"/>
    </sheetView>
  </sheetViews>
  <sheetFormatPr baseColWidth="10" defaultColWidth="11.42578125" defaultRowHeight="15.75" x14ac:dyDescent="0.25"/>
  <cols>
    <col min="1" max="1" width="4.85546875" style="4" bestFit="1" customWidth="1"/>
    <col min="2" max="2" width="48.42578125" style="4" bestFit="1" customWidth="1"/>
    <col min="3" max="3" width="36.85546875" style="3" customWidth="1"/>
    <col min="4" max="4" width="8.28515625" style="3" customWidth="1"/>
    <col min="5" max="5" width="16.5703125" style="56" bestFit="1" customWidth="1"/>
    <col min="6" max="8" width="15.7109375" style="3" customWidth="1"/>
    <col min="9" max="9" width="20.140625" style="3" bestFit="1" customWidth="1"/>
    <col min="10" max="10" width="15.7109375" style="3" customWidth="1"/>
    <col min="11" max="11" width="19" style="3" customWidth="1"/>
    <col min="12" max="12" width="15.7109375" style="3" customWidth="1"/>
    <col min="13" max="13" width="15.85546875" style="3" customWidth="1"/>
    <col min="14" max="15" width="15.7109375" style="3" customWidth="1"/>
    <col min="16" max="16" width="16.5703125" style="3" bestFit="1" customWidth="1"/>
    <col min="17" max="17" width="10.28515625" style="3" customWidth="1"/>
    <col min="18" max="18" width="54" style="3" customWidth="1"/>
    <col min="19" max="19" width="57.5703125" style="3" bestFit="1" customWidth="1"/>
    <col min="20" max="20" width="13.140625" style="3" bestFit="1" customWidth="1"/>
    <col min="21" max="21" width="11.42578125" style="3"/>
    <col min="22" max="22" width="23.140625" style="3" bestFit="1" customWidth="1"/>
    <col min="23" max="16384" width="11.42578125" style="3"/>
  </cols>
  <sheetData>
    <row r="2" spans="1:20" ht="18.7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  <c r="R2" s="2"/>
      <c r="S2" s="2"/>
    </row>
    <row r="3" spans="1:20" ht="18.75" x14ac:dyDescent="0.2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"/>
      <c r="R3" s="2"/>
      <c r="S3" s="2"/>
      <c r="T3" s="2"/>
    </row>
    <row r="4" spans="1:20" ht="9" customHeight="1" x14ac:dyDescent="0.25">
      <c r="C4" s="5"/>
      <c r="D4" s="5"/>
      <c r="E4" s="6"/>
      <c r="F4" s="5"/>
      <c r="G4" s="5"/>
      <c r="H4" s="5"/>
      <c r="I4" s="5"/>
      <c r="J4" s="7"/>
      <c r="K4" s="7"/>
      <c r="L4" s="6"/>
      <c r="M4" s="6"/>
      <c r="N4" s="6"/>
      <c r="O4" s="7"/>
      <c r="P4" s="7"/>
      <c r="Q4" s="5"/>
      <c r="R4" s="5"/>
      <c r="S4" s="5"/>
      <c r="T4" s="5"/>
    </row>
    <row r="5" spans="1:20" s="11" customFormat="1" ht="63" x14ac:dyDescent="0.25">
      <c r="A5" s="8" t="s">
        <v>2</v>
      </c>
      <c r="B5" s="9" t="s">
        <v>3</v>
      </c>
      <c r="C5" s="9" t="s">
        <v>4</v>
      </c>
      <c r="D5" s="9" t="s">
        <v>5</v>
      </c>
      <c r="E5" s="10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  <c r="N5" s="8" t="s">
        <v>15</v>
      </c>
      <c r="O5" s="8" t="s">
        <v>16</v>
      </c>
      <c r="P5" s="9" t="s">
        <v>17</v>
      </c>
    </row>
    <row r="6" spans="1:20" s="18" customFormat="1" ht="17.100000000000001" customHeight="1" x14ac:dyDescent="0.25">
      <c r="A6" s="12">
        <v>1</v>
      </c>
      <c r="B6" s="13" t="s">
        <v>18</v>
      </c>
      <c r="C6" s="13" t="s">
        <v>19</v>
      </c>
      <c r="D6" s="14" t="s">
        <v>20</v>
      </c>
      <c r="E6" s="15">
        <v>60000</v>
      </c>
      <c r="F6" s="16">
        <f>IF(E6&gt;=[1]Datos!$D$14,([1]Datos!$D$14*[1]Datos!$C$14),IF(E6&lt;=[1]Datos!$D$14,(E6*[1]Datos!$C$14)))</f>
        <v>1722</v>
      </c>
      <c r="G6" s="16">
        <f>IF(E6&gt;=[1]Datos!$D$15,([1]Datos!$D$15*[1]Datos!$C$15),IF(E6&lt;=[1]Datos!$D$15,(E6*[1]Datos!$C$15)))</f>
        <v>1824</v>
      </c>
      <c r="H6" s="17"/>
      <c r="I6" s="17">
        <f t="shared" ref="I6:I18" si="0">+E6-(F6+G6+H6)</f>
        <v>56454</v>
      </c>
      <c r="J6" s="17">
        <v>3486.68</v>
      </c>
      <c r="K6" s="17"/>
      <c r="L6" s="17">
        <v>25</v>
      </c>
      <c r="M6" s="17"/>
      <c r="N6" s="17">
        <f>+H6+K6+L6</f>
        <v>25</v>
      </c>
      <c r="O6" s="17">
        <f>+F6+G6+J6+N6</f>
        <v>7057.68</v>
      </c>
      <c r="P6" s="17">
        <f>+E6-O6</f>
        <v>52942.32</v>
      </c>
    </row>
    <row r="7" spans="1:20" s="18" customFormat="1" ht="17.100000000000001" customHeight="1" x14ac:dyDescent="0.25">
      <c r="A7" s="12">
        <v>2</v>
      </c>
      <c r="B7" s="13" t="s">
        <v>21</v>
      </c>
      <c r="C7" s="13" t="s">
        <v>22</v>
      </c>
      <c r="D7" s="19" t="s">
        <v>20</v>
      </c>
      <c r="E7" s="20">
        <v>43000</v>
      </c>
      <c r="F7" s="16">
        <f>IF(E7&gt;=[1]Datos!$D$14,([1]Datos!$D$14*[1]Datos!$C$14),IF(E7&lt;=[1]Datos!$D$14,(E7*[1]Datos!$C$14)))</f>
        <v>1234.0999999999999</v>
      </c>
      <c r="G7" s="16">
        <f>IF(E7&gt;=[1]Datos!$D$15,([1]Datos!$D$15*[1]Datos!$C$15),IF(E7&lt;=[1]Datos!$D$15,(E7*[1]Datos!$C$15)))</f>
        <v>1307.2</v>
      </c>
      <c r="H7" s="20">
        <f>1512.45*2</f>
        <v>3024.9</v>
      </c>
      <c r="I7" s="17">
        <f t="shared" si="0"/>
        <v>37433.800000000003</v>
      </c>
      <c r="J7" s="17">
        <v>412.32</v>
      </c>
      <c r="K7" s="17"/>
      <c r="L7" s="17">
        <v>25</v>
      </c>
      <c r="M7" s="17"/>
      <c r="N7" s="17">
        <f>+H7+L7</f>
        <v>3049.9</v>
      </c>
      <c r="O7" s="17">
        <f>+F7+G7+J7+N7</f>
        <v>6003.52</v>
      </c>
      <c r="P7" s="17">
        <f>+E7-O7</f>
        <v>36996.479999999996</v>
      </c>
    </row>
    <row r="8" spans="1:20" s="18" customFormat="1" ht="17.100000000000001" customHeight="1" x14ac:dyDescent="0.25">
      <c r="A8" s="12">
        <v>3</v>
      </c>
      <c r="B8" s="13" t="s">
        <v>21</v>
      </c>
      <c r="C8" s="13" t="s">
        <v>23</v>
      </c>
      <c r="D8" s="21" t="s">
        <v>20</v>
      </c>
      <c r="E8" s="22">
        <v>40000</v>
      </c>
      <c r="F8" s="16">
        <f>IF(E8&gt;=[1]Datos!$D$14,([1]Datos!$D$14*[1]Datos!$C$14),IF(E8&lt;=[1]Datos!$D$14,(E8*[1]Datos!$C$14)))</f>
        <v>1148</v>
      </c>
      <c r="G8" s="16">
        <f>IF(E8&gt;=[1]Datos!$D$15,([1]Datos!$D$15*[1]Datos!$C$15),IF(E8&lt;=[1]Datos!$D$15,(E8*[1]Datos!$C$15)))</f>
        <v>1216</v>
      </c>
      <c r="H8" s="23"/>
      <c r="I8" s="17">
        <f t="shared" si="0"/>
        <v>37636</v>
      </c>
      <c r="J8" s="17">
        <v>442.65</v>
      </c>
      <c r="K8" s="24"/>
      <c r="L8" s="25">
        <v>25</v>
      </c>
      <c r="M8" s="25"/>
      <c r="N8" s="17">
        <v>25</v>
      </c>
      <c r="O8" s="17">
        <f>+F8+G8+J8+N8</f>
        <v>2831.65</v>
      </c>
      <c r="P8" s="17">
        <f>+E8-O8</f>
        <v>37168.35</v>
      </c>
    </row>
    <row r="9" spans="1:20" s="18" customFormat="1" ht="17.100000000000001" customHeight="1" x14ac:dyDescent="0.25">
      <c r="A9" s="12">
        <v>4</v>
      </c>
      <c r="B9" s="13" t="s">
        <v>24</v>
      </c>
      <c r="C9" s="13" t="s">
        <v>25</v>
      </c>
      <c r="D9" s="26" t="s">
        <v>20</v>
      </c>
      <c r="E9" s="27">
        <v>35000</v>
      </c>
      <c r="F9" s="16">
        <f>IF(E9&gt;=[1]Datos!$D$14,([1]Datos!$D$14*[1]Datos!$C$14),IF(E9&lt;=[1]Datos!$D$14,(E9*[1]Datos!$C$14)))</f>
        <v>1004.5</v>
      </c>
      <c r="G9" s="16">
        <f>IF(E9&gt;=[1]Datos!$D$15,([1]Datos!$D$15*[1]Datos!$C$15),IF(E9&lt;=[1]Datos!$D$15,(E9*[1]Datos!$C$15)))</f>
        <v>1064</v>
      </c>
      <c r="H9" s="17"/>
      <c r="I9" s="17">
        <f t="shared" si="0"/>
        <v>32931.5</v>
      </c>
      <c r="J9" s="17">
        <v>0</v>
      </c>
      <c r="K9" s="17"/>
      <c r="L9" s="17">
        <v>25</v>
      </c>
      <c r="M9" s="17"/>
      <c r="N9" s="17">
        <v>25</v>
      </c>
      <c r="O9" s="17">
        <f>+F9+G9+J9+N9</f>
        <v>2093.5</v>
      </c>
      <c r="P9" s="28">
        <f t="shared" ref="P9" si="1">+E9-O9</f>
        <v>32906.5</v>
      </c>
    </row>
    <row r="10" spans="1:20" s="18" customFormat="1" ht="17.100000000000001" customHeight="1" x14ac:dyDescent="0.25">
      <c r="A10" s="12">
        <v>5</v>
      </c>
      <c r="B10" s="13" t="s">
        <v>26</v>
      </c>
      <c r="C10" s="13" t="s">
        <v>27</v>
      </c>
      <c r="D10" s="21" t="s">
        <v>28</v>
      </c>
      <c r="E10" s="22">
        <v>35000</v>
      </c>
      <c r="F10" s="16">
        <v>1004.5</v>
      </c>
      <c r="G10" s="16">
        <v>1064</v>
      </c>
      <c r="H10" s="23"/>
      <c r="I10" s="17">
        <f t="shared" si="0"/>
        <v>32931.5</v>
      </c>
      <c r="J10" s="17">
        <v>0</v>
      </c>
      <c r="K10" s="24"/>
      <c r="L10" s="25">
        <v>25</v>
      </c>
      <c r="M10" s="25"/>
      <c r="N10" s="17">
        <f>+L10</f>
        <v>25</v>
      </c>
      <c r="O10" s="17">
        <f>+F10+G10+N10</f>
        <v>2093.5</v>
      </c>
      <c r="P10" s="17">
        <f>+E10-O10</f>
        <v>32906.5</v>
      </c>
    </row>
    <row r="11" spans="1:20" s="18" customFormat="1" ht="17.100000000000001" customHeight="1" x14ac:dyDescent="0.25">
      <c r="A11" s="12">
        <v>6</v>
      </c>
      <c r="B11" s="13" t="s">
        <v>26</v>
      </c>
      <c r="C11" s="13" t="s">
        <v>29</v>
      </c>
      <c r="D11" s="21" t="s">
        <v>28</v>
      </c>
      <c r="E11" s="22">
        <v>25000</v>
      </c>
      <c r="F11" s="16">
        <v>717.5</v>
      </c>
      <c r="G11" s="16">
        <v>760</v>
      </c>
      <c r="H11" s="23"/>
      <c r="I11" s="17">
        <f t="shared" si="0"/>
        <v>23522.5</v>
      </c>
      <c r="J11" s="17">
        <v>0</v>
      </c>
      <c r="K11" s="24"/>
      <c r="L11" s="25">
        <v>25</v>
      </c>
      <c r="M11" s="25"/>
      <c r="N11" s="17">
        <f>+L11</f>
        <v>25</v>
      </c>
      <c r="O11" s="17">
        <f>+F11+G11+N11</f>
        <v>1502.5</v>
      </c>
      <c r="P11" s="17">
        <f>+E11-O11</f>
        <v>23497.5</v>
      </c>
    </row>
    <row r="12" spans="1:20" s="18" customFormat="1" ht="17.100000000000001" customHeight="1" x14ac:dyDescent="0.25">
      <c r="A12" s="12">
        <v>7</v>
      </c>
      <c r="B12" s="13" t="s">
        <v>26</v>
      </c>
      <c r="C12" s="13" t="s">
        <v>30</v>
      </c>
      <c r="D12" s="21" t="s">
        <v>28</v>
      </c>
      <c r="E12" s="15">
        <v>25000</v>
      </c>
      <c r="F12" s="16">
        <f>IF(E12&gt;=[1]Datos!$D$14,([1]Datos!$D$14*[1]Datos!$C$14),IF(E12&lt;=[1]Datos!$D$14,(E12*[1]Datos!$C$14)))</f>
        <v>717.5</v>
      </c>
      <c r="G12" s="16">
        <f>IF(E12&gt;=[1]Datos!$D$15,([1]Datos!$D$15*[1]Datos!$C$15),IF(E12&lt;=[1]Datos!$D$15,(E12*[1]Datos!$C$15)))</f>
        <v>760</v>
      </c>
      <c r="H12" s="17"/>
      <c r="I12" s="17">
        <f t="shared" si="0"/>
        <v>23522.5</v>
      </c>
      <c r="J12" s="17">
        <v>0</v>
      </c>
      <c r="K12" s="17"/>
      <c r="L12" s="17">
        <v>25</v>
      </c>
      <c r="M12" s="17"/>
      <c r="N12" s="17">
        <v>25</v>
      </c>
      <c r="O12" s="17">
        <v>1502.5</v>
      </c>
      <c r="P12" s="17">
        <f t="shared" ref="P12:P15" si="2">+E12-O12</f>
        <v>23497.5</v>
      </c>
    </row>
    <row r="13" spans="1:20" s="18" customFormat="1" ht="17.100000000000001" customHeight="1" x14ac:dyDescent="0.25">
      <c r="A13" s="12">
        <v>8</v>
      </c>
      <c r="B13" s="13" t="s">
        <v>26</v>
      </c>
      <c r="C13" s="13" t="s">
        <v>30</v>
      </c>
      <c r="D13" s="21" t="s">
        <v>28</v>
      </c>
      <c r="E13" s="15">
        <v>25000</v>
      </c>
      <c r="F13" s="16">
        <f>IF(E13&gt;=[1]Datos!$D$14,([1]Datos!$D$14*[1]Datos!$C$14),IF(E13&lt;=[1]Datos!$D$14,(E13*[1]Datos!$C$14)))</f>
        <v>717.5</v>
      </c>
      <c r="G13" s="16">
        <f>IF(E13&gt;=[1]Datos!$D$15,([1]Datos!$D$15*[1]Datos!$C$15),IF(E13&lt;=[1]Datos!$D$15,(E13*[1]Datos!$C$15)))</f>
        <v>760</v>
      </c>
      <c r="H13" s="17"/>
      <c r="I13" s="17">
        <f t="shared" si="0"/>
        <v>23522.5</v>
      </c>
      <c r="J13" s="17">
        <v>0</v>
      </c>
      <c r="K13" s="17"/>
      <c r="L13" s="17">
        <v>25</v>
      </c>
      <c r="M13" s="17"/>
      <c r="N13" s="17">
        <f t="shared" ref="N13" si="3">+H13+K13+L13</f>
        <v>25</v>
      </c>
      <c r="O13" s="17">
        <f t="shared" ref="O13" si="4">+F13+G13+J13+N13</f>
        <v>1502.5</v>
      </c>
      <c r="P13" s="17">
        <f t="shared" si="2"/>
        <v>23497.5</v>
      </c>
    </row>
    <row r="14" spans="1:20" s="18" customFormat="1" ht="17.25" customHeight="1" x14ac:dyDescent="0.25">
      <c r="A14" s="12">
        <v>9</v>
      </c>
      <c r="B14" s="13" t="s">
        <v>26</v>
      </c>
      <c r="C14" s="13" t="s">
        <v>31</v>
      </c>
      <c r="D14" s="21" t="s">
        <v>28</v>
      </c>
      <c r="E14" s="15">
        <v>25000</v>
      </c>
      <c r="F14" s="16">
        <v>717.5</v>
      </c>
      <c r="G14" s="16">
        <v>760</v>
      </c>
      <c r="H14" s="17"/>
      <c r="I14" s="17">
        <f t="shared" si="0"/>
        <v>23522.5</v>
      </c>
      <c r="J14" s="17"/>
      <c r="K14" s="17"/>
      <c r="L14" s="17">
        <v>25</v>
      </c>
      <c r="M14" s="17"/>
      <c r="N14" s="17">
        <f>+L14</f>
        <v>25</v>
      </c>
      <c r="O14" s="17">
        <f>+F14+G14+J14+N14</f>
        <v>1502.5</v>
      </c>
      <c r="P14" s="17">
        <f t="shared" si="2"/>
        <v>23497.5</v>
      </c>
    </row>
    <row r="15" spans="1:20" s="18" customFormat="1" ht="17.100000000000001" customHeight="1" x14ac:dyDescent="0.25">
      <c r="A15" s="12">
        <v>10</v>
      </c>
      <c r="B15" s="13" t="s">
        <v>26</v>
      </c>
      <c r="C15" s="13" t="s">
        <v>31</v>
      </c>
      <c r="D15" s="21" t="s">
        <v>20</v>
      </c>
      <c r="E15" s="27">
        <v>21200</v>
      </c>
      <c r="F15" s="25">
        <f>IF(E15&gt;=[1]Datos!$D$14,([1]Datos!$D$14*[1]Datos!$C$14),IF(E15&lt;=[1]Datos!$D$14,(E15*[1]Datos!$C$14)))</f>
        <v>608.43999999999994</v>
      </c>
      <c r="G15" s="25">
        <f>IF(E15&gt;=[1]Datos!$D$15,([1]Datos!$D$15*[1]Datos!$C$15),IF(E15&lt;=[1]Datos!$D$15,(E15*[1]Datos!$C$15)))</f>
        <v>644.48</v>
      </c>
      <c r="H15" s="20">
        <f>1512.45*2</f>
        <v>3024.9</v>
      </c>
      <c r="I15" s="17">
        <f t="shared" si="0"/>
        <v>16922.18</v>
      </c>
      <c r="J15" s="17">
        <v>0</v>
      </c>
      <c r="K15" s="25"/>
      <c r="L15" s="25">
        <v>25</v>
      </c>
      <c r="M15" s="25"/>
      <c r="N15" s="17">
        <f>+H15+L15</f>
        <v>3049.9</v>
      </c>
      <c r="O15" s="17">
        <f>+F15+G15+J15+N15</f>
        <v>4302.82</v>
      </c>
      <c r="P15" s="17">
        <f t="shared" si="2"/>
        <v>16897.18</v>
      </c>
    </row>
    <row r="16" spans="1:20" s="18" customFormat="1" ht="17.100000000000001" customHeight="1" x14ac:dyDescent="0.25">
      <c r="A16" s="12">
        <v>11</v>
      </c>
      <c r="B16" s="13" t="s">
        <v>26</v>
      </c>
      <c r="C16" s="13" t="s">
        <v>31</v>
      </c>
      <c r="D16" s="21" t="s">
        <v>20</v>
      </c>
      <c r="E16" s="27">
        <v>21200</v>
      </c>
      <c r="F16" s="25">
        <f>IF(E16&gt;=[1]Datos!$D$14,([1]Datos!$D$14*[1]Datos!$C$14),IF(E16&lt;=[1]Datos!$D$14,(E16*[1]Datos!$C$14)))</f>
        <v>608.43999999999994</v>
      </c>
      <c r="G16" s="25">
        <f>IF(E16&gt;=[1]Datos!$D$15,([1]Datos!$D$15*[1]Datos!$C$15),IF(E16&lt;=[1]Datos!$D$15,(E16*[1]Datos!$C$15)))</f>
        <v>644.48</v>
      </c>
      <c r="H16" s="29"/>
      <c r="I16" s="17">
        <f t="shared" si="0"/>
        <v>19947.080000000002</v>
      </c>
      <c r="J16" s="17">
        <v>0</v>
      </c>
      <c r="K16" s="29"/>
      <c r="L16" s="29">
        <v>25</v>
      </c>
      <c r="M16" s="29"/>
      <c r="N16" s="17">
        <f t="shared" ref="N16:N18" si="5">+H16+K16+L16</f>
        <v>25</v>
      </c>
      <c r="O16" s="17">
        <v>1277.92</v>
      </c>
      <c r="P16" s="17">
        <v>19922.080000000002</v>
      </c>
    </row>
    <row r="17" spans="1:16" s="18" customFormat="1" ht="17.100000000000001" customHeight="1" x14ac:dyDescent="0.25">
      <c r="A17" s="12">
        <v>12</v>
      </c>
      <c r="B17" s="13" t="s">
        <v>26</v>
      </c>
      <c r="C17" s="13" t="s">
        <v>31</v>
      </c>
      <c r="D17" s="21" t="s">
        <v>20</v>
      </c>
      <c r="E17" s="27">
        <v>21200</v>
      </c>
      <c r="F17" s="16">
        <f>IF(E17&gt;=[1]Datos!$D$14,([1]Datos!$D$14*[1]Datos!$C$14),IF(E17&lt;=[1]Datos!$D$14,(E17*[1]Datos!$C$14)))</f>
        <v>608.43999999999994</v>
      </c>
      <c r="G17" s="16">
        <f>IF(E17&gt;=[1]Datos!$D$15,([1]Datos!$D$15*[1]Datos!$C$15),IF(E17&lt;=[1]Datos!$D$15,(E17*[1]Datos!$C$15)))</f>
        <v>644.48</v>
      </c>
      <c r="H17" s="30"/>
      <c r="I17" s="17">
        <f t="shared" si="0"/>
        <v>19947.080000000002</v>
      </c>
      <c r="J17" s="17">
        <v>0</v>
      </c>
      <c r="K17" s="30"/>
      <c r="L17" s="30">
        <v>25</v>
      </c>
      <c r="M17" s="30"/>
      <c r="N17" s="17">
        <f t="shared" si="5"/>
        <v>25</v>
      </c>
      <c r="O17" s="17">
        <f t="shared" ref="O17" si="6">+F17+G17+J17+N17</f>
        <v>1277.92</v>
      </c>
      <c r="P17" s="17">
        <f t="shared" ref="P17" si="7">+E17-O17</f>
        <v>19922.080000000002</v>
      </c>
    </row>
    <row r="18" spans="1:16" s="18" customFormat="1" ht="17.100000000000001" customHeight="1" x14ac:dyDescent="0.25">
      <c r="A18" s="12">
        <v>13</v>
      </c>
      <c r="B18" s="13" t="s">
        <v>26</v>
      </c>
      <c r="C18" s="13" t="s">
        <v>31</v>
      </c>
      <c r="D18" s="21" t="s">
        <v>20</v>
      </c>
      <c r="E18" s="27">
        <v>21200</v>
      </c>
      <c r="F18" s="25">
        <f>IF(E18&gt;=[1]Datos!$D$14,([1]Datos!$D$14*[1]Datos!$C$14),IF(E18&lt;=[1]Datos!$D$14,(E18*[1]Datos!$C$14)))</f>
        <v>608.43999999999994</v>
      </c>
      <c r="G18" s="25">
        <f>IF(E18&gt;=[1]Datos!$D$15,([1]Datos!$D$15*[1]Datos!$C$15),IF(E18&lt;=[1]Datos!$D$15,(E18*[1]Datos!$C$15)))</f>
        <v>644.48</v>
      </c>
      <c r="H18" s="25"/>
      <c r="I18" s="17">
        <f t="shared" si="0"/>
        <v>19947.080000000002</v>
      </c>
      <c r="J18" s="17">
        <v>0</v>
      </c>
      <c r="K18" s="25"/>
      <c r="L18" s="25">
        <v>25</v>
      </c>
      <c r="M18" s="25"/>
      <c r="N18" s="17">
        <f t="shared" si="5"/>
        <v>25</v>
      </c>
      <c r="O18" s="17">
        <v>1277.92</v>
      </c>
      <c r="P18" s="17">
        <v>19922.080000000002</v>
      </c>
    </row>
    <row r="19" spans="1:16" s="18" customFormat="1" ht="17.100000000000001" customHeight="1" x14ac:dyDescent="0.25">
      <c r="A19" s="12">
        <v>14</v>
      </c>
      <c r="B19" s="13" t="s">
        <v>26</v>
      </c>
      <c r="C19" s="13" t="s">
        <v>31</v>
      </c>
      <c r="D19" s="21" t="s">
        <v>20</v>
      </c>
      <c r="E19" s="27">
        <v>21200</v>
      </c>
      <c r="F19" s="25">
        <v>608.44000000000005</v>
      </c>
      <c r="G19" s="25">
        <v>644.48</v>
      </c>
      <c r="H19" s="29"/>
      <c r="I19" s="17">
        <f>+E19-(F19+G19+H19)</f>
        <v>19947.080000000002</v>
      </c>
      <c r="J19" s="17">
        <v>0</v>
      </c>
      <c r="K19" s="29"/>
      <c r="L19" s="29">
        <v>25</v>
      </c>
      <c r="M19" s="29"/>
      <c r="N19" s="17">
        <f>+K19+L19</f>
        <v>25</v>
      </c>
      <c r="O19" s="17">
        <v>1277.92</v>
      </c>
      <c r="P19" s="17">
        <v>19922.080000000002</v>
      </c>
    </row>
    <row r="20" spans="1:16" s="18" customFormat="1" ht="17.100000000000001" customHeight="1" x14ac:dyDescent="0.25">
      <c r="A20" s="12">
        <v>15</v>
      </c>
      <c r="B20" s="13" t="s">
        <v>32</v>
      </c>
      <c r="C20" s="13" t="s">
        <v>33</v>
      </c>
      <c r="D20" s="19" t="s">
        <v>28</v>
      </c>
      <c r="E20" s="20">
        <v>25000</v>
      </c>
      <c r="F20" s="16">
        <f>IF(E20&gt;=[1]Datos!$D$14,([1]Datos!$D$14*[1]Datos!$C$14),IF(E20&lt;=[1]Datos!$D$14,(E20*[1]Datos!$C$14)))</f>
        <v>717.5</v>
      </c>
      <c r="G20" s="16">
        <f>IF(E20&gt;=[1]Datos!$D$15,([1]Datos!$D$15*[1]Datos!$C$15),IF(E20&lt;=[1]Datos!$D$15,(E20*[1]Datos!$C$15)))</f>
        <v>760</v>
      </c>
      <c r="H20" s="30"/>
      <c r="I20" s="17">
        <f t="shared" ref="I20:I23" si="8">+E20-(F20+G20+H20)</f>
        <v>23522.5</v>
      </c>
      <c r="J20" s="17">
        <v>0</v>
      </c>
      <c r="K20" s="30"/>
      <c r="L20" s="30">
        <v>25</v>
      </c>
      <c r="M20" s="30"/>
      <c r="N20" s="17">
        <f t="shared" ref="N20" si="9">+H20+K20+L20</f>
        <v>25</v>
      </c>
      <c r="O20" s="17">
        <f t="shared" ref="O20" si="10">+F20+G20+J20+N20</f>
        <v>1502.5</v>
      </c>
      <c r="P20" s="17">
        <f t="shared" ref="P20" si="11">+E20-O20</f>
        <v>23497.5</v>
      </c>
    </row>
    <row r="21" spans="1:16" s="18" customFormat="1" ht="17.100000000000001" customHeight="1" x14ac:dyDescent="0.25">
      <c r="A21" s="12">
        <v>16</v>
      </c>
      <c r="B21" s="31" t="s">
        <v>34</v>
      </c>
      <c r="C21" s="13" t="s">
        <v>35</v>
      </c>
      <c r="D21" s="26" t="s">
        <v>28</v>
      </c>
      <c r="E21" s="27">
        <v>60000</v>
      </c>
      <c r="F21" s="16">
        <v>1722</v>
      </c>
      <c r="G21" s="16">
        <v>1824</v>
      </c>
      <c r="H21" s="20">
        <v>1512.45</v>
      </c>
      <c r="I21" s="17">
        <f t="shared" si="8"/>
        <v>54941.55</v>
      </c>
      <c r="J21" s="17">
        <v>3184.19</v>
      </c>
      <c r="K21" s="17"/>
      <c r="L21" s="17">
        <v>25</v>
      </c>
      <c r="M21" s="17"/>
      <c r="N21" s="17">
        <f>+H21+L21</f>
        <v>1537.45</v>
      </c>
      <c r="O21" s="17">
        <f>+F21+G21+J21+N21</f>
        <v>8267.6400000000012</v>
      </c>
      <c r="P21" s="17">
        <f>+E21-O21</f>
        <v>51732.36</v>
      </c>
    </row>
    <row r="22" spans="1:16" s="18" customFormat="1" ht="17.100000000000001" customHeight="1" x14ac:dyDescent="0.25">
      <c r="A22" s="12">
        <v>17</v>
      </c>
      <c r="B22" s="31" t="s">
        <v>34</v>
      </c>
      <c r="C22" s="13" t="s">
        <v>36</v>
      </c>
      <c r="D22" s="26" t="s">
        <v>28</v>
      </c>
      <c r="E22" s="27">
        <v>60000</v>
      </c>
      <c r="F22" s="16">
        <v>1722</v>
      </c>
      <c r="G22" s="16">
        <v>1824</v>
      </c>
      <c r="H22" s="17"/>
      <c r="I22" s="17">
        <f t="shared" si="8"/>
        <v>56454</v>
      </c>
      <c r="J22" s="17">
        <v>3486.6756666666661</v>
      </c>
      <c r="K22" s="17"/>
      <c r="L22" s="17">
        <v>25</v>
      </c>
      <c r="M22" s="17"/>
      <c r="N22" s="17">
        <v>25</v>
      </c>
      <c r="O22" s="17">
        <v>7057.68</v>
      </c>
      <c r="P22" s="17">
        <f>+E22-O22</f>
        <v>52942.32</v>
      </c>
    </row>
    <row r="23" spans="1:16" s="18" customFormat="1" ht="17.100000000000001" customHeight="1" x14ac:dyDescent="0.25">
      <c r="A23" s="12">
        <v>18</v>
      </c>
      <c r="B23" s="31" t="s">
        <v>34</v>
      </c>
      <c r="C23" s="13" t="s">
        <v>37</v>
      </c>
      <c r="D23" s="26" t="s">
        <v>28</v>
      </c>
      <c r="E23" s="27">
        <v>55000</v>
      </c>
      <c r="F23" s="16">
        <f>IF(E23&gt;=[1]Datos!$D$14,([1]Datos!$D$14*[1]Datos!$C$14),IF(E23&lt;=[1]Datos!$D$14,(E23*[1]Datos!$C$14)))</f>
        <v>1578.5</v>
      </c>
      <c r="G23" s="16">
        <f>IF(E23&gt;=[1]Datos!$D$15,([1]Datos!$D$15*[1]Datos!$C$15),IF(E23&lt;=[1]Datos!$D$15,(E23*[1]Datos!$C$15)))</f>
        <v>1672</v>
      </c>
      <c r="H23" s="17"/>
      <c r="I23" s="17">
        <f t="shared" si="8"/>
        <v>51749.5</v>
      </c>
      <c r="J23" s="17">
        <v>2559.6799999999998</v>
      </c>
      <c r="K23" s="17"/>
      <c r="L23" s="17">
        <v>25</v>
      </c>
      <c r="M23" s="17"/>
      <c r="N23" s="17">
        <v>25</v>
      </c>
      <c r="O23" s="17">
        <v>5835.18</v>
      </c>
      <c r="P23" s="17">
        <f t="shared" ref="P23" si="12">+E23-O23</f>
        <v>49164.82</v>
      </c>
    </row>
    <row r="24" spans="1:16" s="18" customFormat="1" ht="17.100000000000001" customHeight="1" x14ac:dyDescent="0.25">
      <c r="A24" s="12">
        <v>19</v>
      </c>
      <c r="B24" s="13" t="s">
        <v>38</v>
      </c>
      <c r="C24" s="13" t="s">
        <v>39</v>
      </c>
      <c r="D24" s="19" t="s">
        <v>20</v>
      </c>
      <c r="E24" s="20">
        <v>100000</v>
      </c>
      <c r="F24" s="25">
        <v>2870</v>
      </c>
      <c r="G24" s="25">
        <v>3040</v>
      </c>
      <c r="H24" s="20">
        <v>1512.45</v>
      </c>
      <c r="I24" s="17">
        <f>+E24-(F24+G24+H24)</f>
        <v>92577.55</v>
      </c>
      <c r="J24" s="17">
        <v>11727.26</v>
      </c>
      <c r="K24" s="25"/>
      <c r="L24" s="25">
        <v>25</v>
      </c>
      <c r="M24" s="25"/>
      <c r="N24" s="17">
        <f>+H24+L24</f>
        <v>1537.45</v>
      </c>
      <c r="O24" s="17">
        <f>+F24+G24+J24+N24</f>
        <v>19174.710000000003</v>
      </c>
      <c r="P24" s="17">
        <f>+E24-O24</f>
        <v>80825.289999999994</v>
      </c>
    </row>
    <row r="25" spans="1:16" s="18" customFormat="1" ht="17.100000000000001" customHeight="1" x14ac:dyDescent="0.25">
      <c r="A25" s="12">
        <v>20</v>
      </c>
      <c r="B25" s="13" t="s">
        <v>38</v>
      </c>
      <c r="C25" s="13" t="s">
        <v>40</v>
      </c>
      <c r="D25" s="21" t="s">
        <v>28</v>
      </c>
      <c r="E25" s="20">
        <v>71000</v>
      </c>
      <c r="F25" s="25">
        <v>2037.7</v>
      </c>
      <c r="G25" s="25">
        <v>2158.4</v>
      </c>
      <c r="H25" s="23"/>
      <c r="I25" s="17">
        <f t="shared" ref="I25:I26" si="13">+E25-(F25+G25+H25)</f>
        <v>66803.899999999994</v>
      </c>
      <c r="J25" s="17">
        <v>5556.66</v>
      </c>
      <c r="K25" s="24"/>
      <c r="L25" s="25">
        <v>25</v>
      </c>
      <c r="M25" s="25"/>
      <c r="N25" s="17">
        <v>25</v>
      </c>
      <c r="O25" s="17">
        <v>9777.76</v>
      </c>
      <c r="P25" s="17">
        <f>+E25-O25</f>
        <v>61222.239999999998</v>
      </c>
    </row>
    <row r="26" spans="1:16" s="18" customFormat="1" ht="17.100000000000001" customHeight="1" x14ac:dyDescent="0.25">
      <c r="A26" s="12">
        <v>21</v>
      </c>
      <c r="B26" s="13" t="s">
        <v>38</v>
      </c>
      <c r="C26" s="13" t="s">
        <v>41</v>
      </c>
      <c r="D26" s="19" t="s">
        <v>28</v>
      </c>
      <c r="E26" s="20">
        <v>71000</v>
      </c>
      <c r="F26" s="25">
        <v>2037.7</v>
      </c>
      <c r="G26" s="25">
        <v>2158.4</v>
      </c>
      <c r="H26" s="20">
        <v>1512.45</v>
      </c>
      <c r="I26" s="17">
        <f t="shared" si="13"/>
        <v>65291.45</v>
      </c>
      <c r="J26" s="17">
        <v>5254.17</v>
      </c>
      <c r="K26" s="25"/>
      <c r="L26" s="25">
        <v>25</v>
      </c>
      <c r="M26" s="25"/>
      <c r="N26" s="17">
        <f>+H26+L26</f>
        <v>1537.45</v>
      </c>
      <c r="O26" s="17">
        <f>+F26+G26+J26+N26</f>
        <v>10987.720000000001</v>
      </c>
      <c r="P26" s="30">
        <f>+E26-O26</f>
        <v>60012.28</v>
      </c>
    </row>
    <row r="27" spans="1:16" s="18" customFormat="1" ht="17.100000000000001" customHeight="1" x14ac:dyDescent="0.25">
      <c r="A27" s="12">
        <v>22</v>
      </c>
      <c r="B27" s="13" t="s">
        <v>38</v>
      </c>
      <c r="C27" s="13" t="s">
        <v>42</v>
      </c>
      <c r="D27" s="19" t="s">
        <v>28</v>
      </c>
      <c r="E27" s="20">
        <v>65000</v>
      </c>
      <c r="F27" s="25">
        <v>1865.5</v>
      </c>
      <c r="G27" s="25">
        <v>1976</v>
      </c>
      <c r="H27" s="25"/>
      <c r="I27" s="17">
        <f>+E27-(F27+G27+H27)</f>
        <v>61158.5</v>
      </c>
      <c r="J27" s="17">
        <v>4427.5756666666657</v>
      </c>
      <c r="K27" s="25"/>
      <c r="L27" s="25">
        <v>25</v>
      </c>
      <c r="M27" s="25"/>
      <c r="N27" s="17">
        <v>25</v>
      </c>
      <c r="O27" s="17">
        <v>8294.08</v>
      </c>
      <c r="P27" s="17">
        <f t="shared" ref="P27:P29" si="14">+E27-O27</f>
        <v>56705.919999999998</v>
      </c>
    </row>
    <row r="28" spans="1:16" s="18" customFormat="1" ht="17.100000000000001" customHeight="1" x14ac:dyDescent="0.25">
      <c r="A28" s="12">
        <v>23</v>
      </c>
      <c r="B28" s="13" t="s">
        <v>38</v>
      </c>
      <c r="C28" s="13" t="s">
        <v>42</v>
      </c>
      <c r="D28" s="19" t="s">
        <v>20</v>
      </c>
      <c r="E28" s="20">
        <v>65000</v>
      </c>
      <c r="F28" s="25">
        <v>1865.5</v>
      </c>
      <c r="G28" s="25">
        <v>1976</v>
      </c>
      <c r="H28" s="25"/>
      <c r="I28" s="17">
        <f>+E28-(F28+G28+H28)</f>
        <v>61158.5</v>
      </c>
      <c r="J28" s="17">
        <v>4427.58</v>
      </c>
      <c r="K28" s="25"/>
      <c r="L28" s="25">
        <v>25</v>
      </c>
      <c r="M28" s="25"/>
      <c r="N28" s="17">
        <v>25</v>
      </c>
      <c r="O28" s="17">
        <f>+F28+G28+J28+N28</f>
        <v>8294.08</v>
      </c>
      <c r="P28" s="17">
        <v>56705.919999999998</v>
      </c>
    </row>
    <row r="29" spans="1:16" s="18" customFormat="1" ht="17.100000000000001" customHeight="1" x14ac:dyDescent="0.25">
      <c r="A29" s="12">
        <v>24</v>
      </c>
      <c r="B29" s="13" t="s">
        <v>38</v>
      </c>
      <c r="C29" s="13" t="s">
        <v>42</v>
      </c>
      <c r="D29" s="19" t="s">
        <v>28</v>
      </c>
      <c r="E29" s="20">
        <v>65000</v>
      </c>
      <c r="F29" s="20">
        <v>1865.5</v>
      </c>
      <c r="G29" s="20">
        <v>1976</v>
      </c>
      <c r="H29" s="25"/>
      <c r="I29" s="17">
        <f>+E29-(F29+G29+H29)</f>
        <v>61158.5</v>
      </c>
      <c r="J29" s="17">
        <v>4427.58</v>
      </c>
      <c r="K29" s="25"/>
      <c r="L29" s="25">
        <v>25</v>
      </c>
      <c r="M29" s="25"/>
      <c r="N29" s="17">
        <v>25</v>
      </c>
      <c r="O29" s="17">
        <f>+F29+G29+J29+N29</f>
        <v>8294.08</v>
      </c>
      <c r="P29" s="30">
        <f t="shared" si="14"/>
        <v>56705.919999999998</v>
      </c>
    </row>
    <row r="30" spans="1:16" s="18" customFormat="1" ht="17.100000000000001" customHeight="1" x14ac:dyDescent="0.25">
      <c r="A30" s="12">
        <v>25</v>
      </c>
      <c r="B30" s="13" t="s">
        <v>38</v>
      </c>
      <c r="C30" s="13" t="s">
        <v>42</v>
      </c>
      <c r="D30" s="19" t="s">
        <v>20</v>
      </c>
      <c r="E30" s="20">
        <v>58000</v>
      </c>
      <c r="F30" s="25">
        <v>1664.6</v>
      </c>
      <c r="G30" s="25">
        <v>1763.2</v>
      </c>
      <c r="H30" s="25"/>
      <c r="I30" s="17">
        <f t="shared" ref="I30:I31" si="15">+E30-(F30+G30+H30)</f>
        <v>54572.2</v>
      </c>
      <c r="J30" s="17">
        <v>3110.32</v>
      </c>
      <c r="K30" s="25"/>
      <c r="L30" s="25">
        <v>25</v>
      </c>
      <c r="M30" s="25"/>
      <c r="N30" s="17">
        <v>25</v>
      </c>
      <c r="O30" s="17">
        <f>+F30+G30+J30+N30</f>
        <v>6563.1200000000008</v>
      </c>
      <c r="P30" s="17">
        <v>51436.88</v>
      </c>
    </row>
    <row r="31" spans="1:16" s="18" customFormat="1" ht="17.100000000000001" customHeight="1" x14ac:dyDescent="0.25">
      <c r="A31" s="12">
        <v>26</v>
      </c>
      <c r="B31" s="13" t="s">
        <v>38</v>
      </c>
      <c r="C31" s="13" t="s">
        <v>43</v>
      </c>
      <c r="D31" s="21" t="s">
        <v>20</v>
      </c>
      <c r="E31" s="20">
        <v>38000</v>
      </c>
      <c r="F31" s="16">
        <f>IF(E31&gt;=[1]Datos!$D$14,([1]Datos!$D$14*[1]Datos!$C$14),IF(E31&lt;=[1]Datos!$D$14,(E31*[1]Datos!$C$14)))</f>
        <v>1090.5999999999999</v>
      </c>
      <c r="G31" s="16">
        <f>IF(E31&gt;=[1]Datos!$D$15,([1]Datos!$D$15*[1]Datos!$C$15),IF(E31&lt;=[1]Datos!$D$15,(E31*[1]Datos!$C$15)))</f>
        <v>1155.2</v>
      </c>
      <c r="H31" s="23"/>
      <c r="I31" s="17">
        <f t="shared" si="15"/>
        <v>35754.199999999997</v>
      </c>
      <c r="J31" s="17">
        <f>IF(I31&lt;=[1]Datos!$G$7,"0",IF(I31&lt;=[1]Datos!$G$8,(I31-[1]Datos!$F$8)*[1]Datos!$I$6,IF(I31&lt;=[1]Datos!$G$9,[1]Datos!$I$8+(I31-[1]Datos!$F$9)*[1]Datos!$J$6,IF(I31&gt;=[1]Datos!$F$10,([1]Datos!$I$8+[1]Datos!$J$8)+(I31-[1]Datos!$F$10)*[1]Datos!$K$6))))</f>
        <v>160.37849999999926</v>
      </c>
      <c r="K31" s="24"/>
      <c r="L31" s="25">
        <v>25</v>
      </c>
      <c r="M31" s="25"/>
      <c r="N31" s="17">
        <v>25</v>
      </c>
      <c r="O31" s="17">
        <f>+F31+G31+J31+N31</f>
        <v>2431.1784999999995</v>
      </c>
      <c r="P31" s="17">
        <f>+E31-O31</f>
        <v>35568.821499999998</v>
      </c>
    </row>
    <row r="32" spans="1:16" s="18" customFormat="1" ht="17.100000000000001" customHeight="1" x14ac:dyDescent="0.25">
      <c r="A32" s="12">
        <v>27</v>
      </c>
      <c r="B32" s="13" t="s">
        <v>38</v>
      </c>
      <c r="C32" s="13" t="s">
        <v>44</v>
      </c>
      <c r="D32" s="19" t="s">
        <v>20</v>
      </c>
      <c r="E32" s="25">
        <v>55000</v>
      </c>
      <c r="F32" s="25">
        <f>IF(E32&gt;=[1]Datos!$D$14,([1]Datos!$D$14*[1]Datos!$C$14),IF(E32&lt;=[1]Datos!$D$14,(E32*[1]Datos!$C$14)))</f>
        <v>1578.5</v>
      </c>
      <c r="G32" s="25">
        <f>IF(E32&gt;=[1]Datos!$D$15,([1]Datos!$D$15*[1]Datos!$C$15),IF(E32&lt;=[1]Datos!$D$15,(E32*[1]Datos!$C$15)))</f>
        <v>1672</v>
      </c>
      <c r="H32" s="25"/>
      <c r="I32" s="17">
        <f>+E32-(F32+G32+H32)</f>
        <v>51749.5</v>
      </c>
      <c r="J32" s="17">
        <v>2559.6799999999998</v>
      </c>
      <c r="K32" s="25"/>
      <c r="L32" s="25">
        <v>25</v>
      </c>
      <c r="M32" s="25"/>
      <c r="N32" s="17">
        <f>+L32+H32</f>
        <v>25</v>
      </c>
      <c r="O32" s="17">
        <f>+F32+G32+J32+N32</f>
        <v>5835.18</v>
      </c>
      <c r="P32" s="28">
        <f t="shared" ref="P32:P33" si="16">+E32-O32</f>
        <v>49164.82</v>
      </c>
    </row>
    <row r="33" spans="1:18" s="18" customFormat="1" ht="17.100000000000001" customHeight="1" x14ac:dyDescent="0.25">
      <c r="A33" s="12">
        <v>28</v>
      </c>
      <c r="B33" s="13" t="s">
        <v>45</v>
      </c>
      <c r="C33" s="13" t="s">
        <v>46</v>
      </c>
      <c r="D33" s="19" t="s">
        <v>28</v>
      </c>
      <c r="E33" s="20">
        <v>115000</v>
      </c>
      <c r="F33" s="25">
        <f>IF(E33&gt;=[1]Datos!$D$14,([1]Datos!$D$14*[1]Datos!$C$14),IF(E33&lt;=[1]Datos!$D$14,(E33*[1]Datos!$C$14)))</f>
        <v>3300.5</v>
      </c>
      <c r="G33" s="25">
        <f>IF(E33&gt;=[1]Datos!$D$15,([1]Datos!$D$15*[1]Datos!$C$15),IF(E33&lt;=[1]Datos!$D$15,(E33*[1]Datos!$C$15)))</f>
        <v>3496</v>
      </c>
      <c r="H33" s="23"/>
      <c r="I33" s="17">
        <f>+E33-(F33+G33+H33)</f>
        <v>108203.5</v>
      </c>
      <c r="J33" s="17">
        <f>IF(I33&lt;=[1]Datos!$G$7,"0",IF(I33&lt;=[1]Datos!$G$8,(I33-[1]Datos!$F$8)*[1]Datos!$I$6,IF(I33&lt;=[1]Datos!$G$9,[1]Datos!$I$8+(I33-[1]Datos!$F$9)*[1]Datos!$J$6,IF(I33&gt;=[1]Datos!$F$10,([1]Datos!$I$8+[1]Datos!$J$8)+(I33-[1]Datos!$F$10)*[1]Datos!$K$6))))</f>
        <v>15633.735666666667</v>
      </c>
      <c r="K33" s="29"/>
      <c r="L33" s="25">
        <v>25</v>
      </c>
      <c r="M33" s="25"/>
      <c r="N33" s="17">
        <f>+H33+K33+L33</f>
        <v>25</v>
      </c>
      <c r="O33" s="17">
        <v>22455.24</v>
      </c>
      <c r="P33" s="17">
        <f t="shared" si="16"/>
        <v>92544.76</v>
      </c>
    </row>
    <row r="34" spans="1:18" s="18" customFormat="1" ht="17.100000000000001" customHeight="1" x14ac:dyDescent="0.25">
      <c r="A34" s="12">
        <v>29</v>
      </c>
      <c r="B34" s="13" t="s">
        <v>47</v>
      </c>
      <c r="C34" s="13" t="s">
        <v>48</v>
      </c>
      <c r="D34" s="19" t="s">
        <v>20</v>
      </c>
      <c r="E34" s="20">
        <v>60000</v>
      </c>
      <c r="F34" s="25">
        <v>1722</v>
      </c>
      <c r="G34" s="25">
        <v>1824</v>
      </c>
      <c r="H34" s="25"/>
      <c r="I34" s="17">
        <f>+E34-(F34+G34+H34)</f>
        <v>56454</v>
      </c>
      <c r="J34" s="17">
        <v>3486.68</v>
      </c>
      <c r="K34" s="25"/>
      <c r="L34" s="25">
        <v>25</v>
      </c>
      <c r="M34" s="25"/>
      <c r="N34" s="17">
        <f>+K34+L34</f>
        <v>25</v>
      </c>
      <c r="O34" s="17">
        <f>+F34+G34+J34+N34</f>
        <v>7057.68</v>
      </c>
      <c r="P34" s="17">
        <f>+E34-O34</f>
        <v>52942.32</v>
      </c>
    </row>
    <row r="35" spans="1:18" s="18" customFormat="1" ht="17.100000000000001" customHeight="1" thickBot="1" x14ac:dyDescent="0.3">
      <c r="A35" s="12">
        <v>30</v>
      </c>
      <c r="B35" s="13" t="s">
        <v>49</v>
      </c>
      <c r="C35" s="13" t="s">
        <v>41</v>
      </c>
      <c r="D35" s="19" t="s">
        <v>20</v>
      </c>
      <c r="E35" s="20">
        <v>71000</v>
      </c>
      <c r="F35" s="25">
        <v>2037.7</v>
      </c>
      <c r="G35" s="25">
        <v>2158.4</v>
      </c>
      <c r="H35" s="25"/>
      <c r="I35" s="17">
        <f t="shared" ref="I35" si="17">+E35-(F35+G35+H35)</f>
        <v>66803.899999999994</v>
      </c>
      <c r="J35" s="17">
        <v>5556.66</v>
      </c>
      <c r="K35" s="25"/>
      <c r="L35" s="25">
        <v>25</v>
      </c>
      <c r="M35" s="25"/>
      <c r="N35" s="17">
        <f>+K35+L35</f>
        <v>25</v>
      </c>
      <c r="O35" s="17">
        <f>+F35+G35+J35+N35</f>
        <v>9777.76</v>
      </c>
      <c r="P35" s="17">
        <f>+E35-O35</f>
        <v>61222.239999999998</v>
      </c>
    </row>
    <row r="36" spans="1:18" s="18" customFormat="1" ht="16.5" thickBot="1" x14ac:dyDescent="0.3">
      <c r="A36" s="32" t="s">
        <v>50</v>
      </c>
      <c r="B36" s="33"/>
      <c r="C36" s="34"/>
      <c r="D36" s="35"/>
      <c r="E36" s="36">
        <f>SUM(E6:E35)</f>
        <v>1453000</v>
      </c>
      <c r="F36" s="37">
        <f t="shared" ref="F36:O36" si="18">SUM(F6:F35)</f>
        <v>41701.1</v>
      </c>
      <c r="G36" s="38">
        <f t="shared" si="18"/>
        <v>44171.199999999997</v>
      </c>
      <c r="H36" s="37">
        <f t="shared" si="18"/>
        <v>10587.150000000001</v>
      </c>
      <c r="I36" s="38">
        <f t="shared" si="18"/>
        <v>1356540.55</v>
      </c>
      <c r="J36" s="37">
        <f t="shared" si="18"/>
        <v>79900.4755</v>
      </c>
      <c r="K36" s="38">
        <f t="shared" si="18"/>
        <v>0</v>
      </c>
      <c r="L36" s="37">
        <f t="shared" si="18"/>
        <v>750</v>
      </c>
      <c r="M36" s="37">
        <f t="shared" si="18"/>
        <v>0</v>
      </c>
      <c r="N36" s="37">
        <f t="shared" si="18"/>
        <v>11337.150000000001</v>
      </c>
      <c r="O36" s="37">
        <f t="shared" si="18"/>
        <v>177109.93849999999</v>
      </c>
      <c r="P36" s="37">
        <f>SUM(P5:P35)</f>
        <v>1275890.0615000003</v>
      </c>
    </row>
    <row r="37" spans="1:18" s="18" customFormat="1" x14ac:dyDescent="0.25">
      <c r="A37" s="39"/>
      <c r="B37" s="39"/>
      <c r="C37" s="39"/>
      <c r="D37" s="39"/>
      <c r="E37" s="40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</row>
    <row r="38" spans="1:18" s="18" customFormat="1" x14ac:dyDescent="0.25">
      <c r="A38" s="39"/>
      <c r="B38" s="39"/>
      <c r="C38" s="39"/>
      <c r="D38" s="39"/>
      <c r="E38" s="40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</row>
    <row r="39" spans="1:18" s="18" customFormat="1" x14ac:dyDescent="0.25">
      <c r="A39" s="39"/>
      <c r="B39" s="39"/>
      <c r="C39" s="39"/>
      <c r="D39" s="39"/>
      <c r="E39" s="40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</row>
    <row r="40" spans="1:18" s="18" customFormat="1" x14ac:dyDescent="0.25">
      <c r="A40" s="39"/>
      <c r="B40" s="39"/>
      <c r="C40" s="39"/>
      <c r="D40" s="39"/>
      <c r="E40" s="40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</row>
    <row r="41" spans="1:18" s="18" customFormat="1" x14ac:dyDescent="0.25">
      <c r="A41" s="39"/>
      <c r="B41" s="39"/>
      <c r="C41" s="39"/>
      <c r="D41" s="39"/>
      <c r="E41" s="40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</row>
    <row r="42" spans="1:18" s="46" customFormat="1" ht="18.75" x14ac:dyDescent="0.3">
      <c r="A42" s="42"/>
      <c r="B42" s="43" t="s">
        <v>51</v>
      </c>
      <c r="C42" s="44"/>
      <c r="D42" s="45" t="s">
        <v>52</v>
      </c>
      <c r="E42" s="45"/>
      <c r="F42" s="45"/>
      <c r="G42" s="45"/>
      <c r="H42" s="45"/>
      <c r="I42" s="44"/>
      <c r="J42" s="44"/>
      <c r="K42" s="44"/>
      <c r="L42" s="45" t="s">
        <v>53</v>
      </c>
      <c r="M42" s="45"/>
      <c r="N42" s="45"/>
    </row>
    <row r="43" spans="1:18" customFormat="1" x14ac:dyDescent="0.25">
      <c r="A43" s="3"/>
      <c r="B43" s="3"/>
      <c r="C43" s="3"/>
      <c r="D43" s="47"/>
      <c r="E43" s="47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1:18" s="46" customFormat="1" ht="18.75" x14ac:dyDescent="0.3">
      <c r="A44" s="48"/>
      <c r="B44" s="44"/>
      <c r="C44" s="44"/>
      <c r="D44" s="45"/>
      <c r="E44" s="45"/>
      <c r="F44" s="45"/>
      <c r="G44" s="45"/>
      <c r="H44" s="44"/>
      <c r="I44" s="44"/>
      <c r="J44" s="44"/>
      <c r="K44" s="44"/>
      <c r="L44" s="44"/>
      <c r="M44" s="44"/>
      <c r="N44" s="44"/>
    </row>
    <row r="45" spans="1:18" s="44" customFormat="1" ht="18.75" x14ac:dyDescent="0.3">
      <c r="A45" s="48"/>
      <c r="B45" s="49" t="s">
        <v>54</v>
      </c>
      <c r="C45" s="50"/>
      <c r="D45" s="51" t="s">
        <v>55</v>
      </c>
      <c r="E45" s="51"/>
      <c r="F45" s="51"/>
      <c r="G45" s="51"/>
      <c r="H45" s="51"/>
      <c r="J45" s="50"/>
      <c r="K45" s="50"/>
      <c r="L45" s="51" t="s">
        <v>56</v>
      </c>
      <c r="M45" s="51"/>
      <c r="N45" s="51"/>
    </row>
    <row r="46" spans="1:18" s="44" customFormat="1" ht="18.75" x14ac:dyDescent="0.3">
      <c r="B46" s="43" t="s">
        <v>57</v>
      </c>
      <c r="D46" s="45" t="s">
        <v>58</v>
      </c>
      <c r="E46" s="45"/>
      <c r="F46" s="45"/>
      <c r="G46" s="45"/>
      <c r="H46" s="45"/>
      <c r="L46" s="45" t="s">
        <v>59</v>
      </c>
      <c r="M46" s="45"/>
      <c r="N46" s="45"/>
    </row>
    <row r="47" spans="1:18" s="46" customFormat="1" ht="18.75" x14ac:dyDescent="0.3">
      <c r="A47" s="42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4"/>
      <c r="N47" s="44"/>
    </row>
    <row r="48" spans="1:18" s="46" customFormat="1" ht="18.75" x14ac:dyDescent="0.3">
      <c r="A48" s="48"/>
      <c r="B48" s="45"/>
      <c r="C48" s="45"/>
      <c r="D48" s="45"/>
      <c r="E48" s="44"/>
      <c r="F48" s="44"/>
      <c r="G48" s="45"/>
      <c r="H48" s="45"/>
      <c r="I48" s="45"/>
      <c r="J48" s="44"/>
      <c r="K48" s="44"/>
      <c r="L48" s="44"/>
      <c r="M48" s="44"/>
      <c r="N48" s="44"/>
    </row>
    <row r="49" spans="1:16" s="44" customFormat="1" ht="18.75" x14ac:dyDescent="0.3">
      <c r="A49" s="48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0"/>
    </row>
    <row r="50" spans="1:16" s="44" customFormat="1" ht="18.75" x14ac:dyDescent="0.3"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N50" s="50"/>
    </row>
    <row r="51" spans="1:16" s="18" customFormat="1" x14ac:dyDescent="0.25">
      <c r="A51" s="52"/>
      <c r="B51" s="52"/>
      <c r="E51" s="53"/>
      <c r="J51" s="54"/>
      <c r="P51" s="55"/>
    </row>
    <row r="53" spans="1:16" x14ac:dyDescent="0.25">
      <c r="O53" s="2"/>
    </row>
    <row r="54" spans="1:16" x14ac:dyDescent="0.25">
      <c r="O54" s="2"/>
    </row>
    <row r="55" spans="1:16" x14ac:dyDescent="0.25">
      <c r="C55" s="57"/>
      <c r="E55" s="3"/>
      <c r="G55" s="58"/>
      <c r="H55" s="2"/>
      <c r="I55" s="2"/>
      <c r="L55" s="58"/>
      <c r="M55" s="58"/>
      <c r="N55" s="2"/>
    </row>
    <row r="56" spans="1:16" x14ac:dyDescent="0.25">
      <c r="E56" s="3"/>
    </row>
    <row r="57" spans="1:16" x14ac:dyDescent="0.25">
      <c r="E57" s="3"/>
    </row>
    <row r="58" spans="1:16" x14ac:dyDescent="0.25">
      <c r="C58" s="2"/>
      <c r="D58" s="2"/>
    </row>
    <row r="61" spans="1:16" x14ac:dyDescent="0.25">
      <c r="F61" s="59"/>
    </row>
    <row r="62" spans="1:16" x14ac:dyDescent="0.25">
      <c r="F62" s="59"/>
    </row>
    <row r="63" spans="1:16" x14ac:dyDescent="0.25">
      <c r="C63" s="2"/>
      <c r="D63" s="2"/>
    </row>
    <row r="68" spans="3:5" x14ac:dyDescent="0.25">
      <c r="C68" s="60"/>
      <c r="D68" s="60"/>
      <c r="E68" s="61"/>
    </row>
    <row r="75" spans="3:5" x14ac:dyDescent="0.25">
      <c r="E75" s="62"/>
    </row>
    <row r="77" spans="3:5" x14ac:dyDescent="0.25">
      <c r="C77" s="63"/>
      <c r="D77" s="63"/>
      <c r="E77" s="64"/>
    </row>
    <row r="78" spans="3:5" x14ac:dyDescent="0.25">
      <c r="C78" s="63"/>
      <c r="D78" s="63"/>
      <c r="E78" s="64"/>
    </row>
  </sheetData>
  <mergeCells count="18">
    <mergeCell ref="B48:D48"/>
    <mergeCell ref="G48:I48"/>
    <mergeCell ref="B49:I49"/>
    <mergeCell ref="J49:L49"/>
    <mergeCell ref="B50:I50"/>
    <mergeCell ref="J50:L50"/>
    <mergeCell ref="D45:H45"/>
    <mergeCell ref="L45:N45"/>
    <mergeCell ref="D46:H46"/>
    <mergeCell ref="L46:N46"/>
    <mergeCell ref="B47:I47"/>
    <mergeCell ref="J47:L47"/>
    <mergeCell ref="A2:P2"/>
    <mergeCell ref="A3:P3"/>
    <mergeCell ref="A36:C36"/>
    <mergeCell ref="D42:H42"/>
    <mergeCell ref="L42:N42"/>
    <mergeCell ref="D44:G44"/>
  </mergeCells>
  <printOptions horizontalCentered="1"/>
  <pageMargins left="0.70866141732283505" right="0.70866141732283505" top="0.74803149606299202" bottom="0.74803149606299202" header="0.31496062992126" footer="0.31496062992126"/>
  <pageSetup paperSize="5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M27" sqref="M27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Fija</vt:lpstr>
      <vt:lpstr>Sheet1</vt:lpstr>
      <vt:lpstr>Fija!Área_de_impresión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dcterms:created xsi:type="dcterms:W3CDTF">2015-06-05T18:17:20Z</dcterms:created>
  <dcterms:modified xsi:type="dcterms:W3CDTF">2022-12-27T14:47:29Z</dcterms:modified>
</cp:coreProperties>
</file>