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SEPTIEMBRE\"/>
    </mc:Choice>
  </mc:AlternateContent>
  <xr:revisionPtr revIDLastSave="0" documentId="13_ncr:1_{9E5A1558-CBC0-42FB-8500-4B8D59963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Fija!$A$6:$P$51</definedName>
    <definedName name="_xlnm.Print_Area" localSheetId="0">Fija!$A$1:$P$59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2" l="1"/>
  <c r="L42" i="2"/>
  <c r="K42" i="2"/>
  <c r="H42" i="2"/>
  <c r="E42" i="2"/>
  <c r="N41" i="2"/>
  <c r="O41" i="2" s="1"/>
  <c r="P41" i="2" s="1"/>
  <c r="I41" i="2"/>
  <c r="N40" i="2"/>
  <c r="O40" i="2" s="1"/>
  <c r="P40" i="2" s="1"/>
  <c r="I40" i="2"/>
  <c r="P39" i="2"/>
  <c r="N39" i="2"/>
  <c r="I39" i="2"/>
  <c r="J39" i="2" s="1"/>
  <c r="G39" i="2"/>
  <c r="F39" i="2"/>
  <c r="N38" i="2"/>
  <c r="G38" i="2"/>
  <c r="F38" i="2"/>
  <c r="I38" i="2" s="1"/>
  <c r="I37" i="2"/>
  <c r="J37" i="2" s="1"/>
  <c r="G37" i="2"/>
  <c r="F37" i="2"/>
  <c r="O37" i="2" s="1"/>
  <c r="P37" i="2" s="1"/>
  <c r="O36" i="2"/>
  <c r="I36" i="2"/>
  <c r="O35" i="2"/>
  <c r="P35" i="2" s="1"/>
  <c r="I35" i="2"/>
  <c r="O34" i="2"/>
  <c r="I34" i="2"/>
  <c r="P33" i="2"/>
  <c r="I33" i="2"/>
  <c r="O32" i="2"/>
  <c r="N32" i="2"/>
  <c r="I32" i="2"/>
  <c r="P31" i="2"/>
  <c r="I31" i="2"/>
  <c r="O30" i="2"/>
  <c r="P30" i="2" s="1"/>
  <c r="I30" i="2"/>
  <c r="P29" i="2"/>
  <c r="G29" i="2"/>
  <c r="F29" i="2"/>
  <c r="I29" i="2" s="1"/>
  <c r="P28" i="2"/>
  <c r="I28" i="2"/>
  <c r="P27" i="2"/>
  <c r="I27" i="2"/>
  <c r="P26" i="2"/>
  <c r="G26" i="2"/>
  <c r="F26" i="2"/>
  <c r="I26" i="2" s="1"/>
  <c r="G25" i="2"/>
  <c r="F25" i="2"/>
  <c r="O25" i="2" s="1"/>
  <c r="P25" i="2" s="1"/>
  <c r="N24" i="2"/>
  <c r="I24" i="2"/>
  <c r="G24" i="2"/>
  <c r="F24" i="2"/>
  <c r="O24" i="2" s="1"/>
  <c r="P24" i="2" s="1"/>
  <c r="N23" i="2"/>
  <c r="G23" i="2"/>
  <c r="F23" i="2"/>
  <c r="O23" i="2" s="1"/>
  <c r="P23" i="2" s="1"/>
  <c r="N22" i="2"/>
  <c r="G22" i="2"/>
  <c r="F22" i="2"/>
  <c r="I22" i="2" s="1"/>
  <c r="N21" i="2"/>
  <c r="I21" i="2"/>
  <c r="G21" i="2"/>
  <c r="F21" i="2"/>
  <c r="O21" i="2" s="1"/>
  <c r="P21" i="2" s="1"/>
  <c r="N20" i="2"/>
  <c r="I20" i="2"/>
  <c r="G20" i="2"/>
  <c r="F20" i="2"/>
  <c r="P19" i="2"/>
  <c r="I19" i="2"/>
  <c r="G19" i="2"/>
  <c r="F19" i="2"/>
  <c r="O18" i="2"/>
  <c r="P18" i="2" s="1"/>
  <c r="N18" i="2"/>
  <c r="I18" i="2"/>
  <c r="N17" i="2"/>
  <c r="G17" i="2"/>
  <c r="F17" i="2"/>
  <c r="O17" i="2" s="1"/>
  <c r="P17" i="2" s="1"/>
  <c r="P16" i="2"/>
  <c r="G16" i="2"/>
  <c r="F16" i="2"/>
  <c r="I16" i="2" s="1"/>
  <c r="N15" i="2"/>
  <c r="O15" i="2" s="1"/>
  <c r="P15" i="2" s="1"/>
  <c r="I15" i="2"/>
  <c r="N14" i="2"/>
  <c r="O14" i="2" s="1"/>
  <c r="P14" i="2" s="1"/>
  <c r="I14" i="2"/>
  <c r="G13" i="2"/>
  <c r="O13" i="2" s="1"/>
  <c r="P13" i="2" s="1"/>
  <c r="F13" i="2"/>
  <c r="P12" i="2"/>
  <c r="N12" i="2"/>
  <c r="I12" i="2"/>
  <c r="G12" i="2"/>
  <c r="F12" i="2"/>
  <c r="O11" i="2"/>
  <c r="G11" i="2"/>
  <c r="F11" i="2"/>
  <c r="I11" i="2" s="1"/>
  <c r="P10" i="2"/>
  <c r="G10" i="2"/>
  <c r="F10" i="2"/>
  <c r="I10" i="2" s="1"/>
  <c r="P9" i="2"/>
  <c r="F9" i="2"/>
  <c r="I9" i="2" s="1"/>
  <c r="P8" i="2"/>
  <c r="N8" i="2"/>
  <c r="N42" i="2" s="1"/>
  <c r="G8" i="2"/>
  <c r="G42" i="2" s="1"/>
  <c r="F8" i="2"/>
  <c r="F42" i="2" s="1"/>
  <c r="P7" i="2"/>
  <c r="N7" i="2"/>
  <c r="I7" i="2"/>
  <c r="O38" i="2" l="1"/>
  <c r="P38" i="2" s="1"/>
  <c r="P11" i="2"/>
  <c r="P42" i="2" s="1"/>
  <c r="I13" i="2"/>
  <c r="I8" i="2"/>
  <c r="I17" i="2"/>
  <c r="I23" i="2"/>
  <c r="I25" i="2"/>
  <c r="J8" i="2" l="1"/>
  <c r="J42" i="2" s="1"/>
  <c r="I42" i="2"/>
  <c r="O42" i="2"/>
</calcChain>
</file>

<file path=xl/sharedStrings.xml><?xml version="1.0" encoding="utf-8"?>
<sst xmlns="http://schemas.openxmlformats.org/spreadsheetml/2006/main" count="130" uniqueCount="60">
  <si>
    <t>Unidad de Análisis Financiero</t>
  </si>
  <si>
    <t>Nómina Personal Fijo Septiembre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</si>
  <si>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</si>
  <si>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</si>
  <si>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</si>
  <si>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</si>
  <si>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</si>
  <si>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</si>
  <si>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</si>
  <si>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</si>
  <si>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</si>
  <si>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</si>
  <si>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</si>
  <si>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</si>
  <si>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</si>
  <si>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</si>
  <si>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</si>
  <si>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</si>
  <si>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>Dirección General</t>
  </si>
  <si>
    <t>Directora General</t>
  </si>
  <si>
    <t>F</t>
  </si>
  <si>
    <t>Coordinador del Despacho</t>
  </si>
  <si>
    <t>Departamento de Comunicaciones</t>
  </si>
  <si>
    <t>Gestor de Redes Sociales</t>
  </si>
  <si>
    <t>Diseñador Gráfico</t>
  </si>
  <si>
    <t>Recepcionista</t>
  </si>
  <si>
    <t>División de Protocolo y Eventos</t>
  </si>
  <si>
    <t>Gestor de Protocolo</t>
  </si>
  <si>
    <t>Oficina de Acceso a la Información</t>
  </si>
  <si>
    <t>Técnico de OAI</t>
  </si>
  <si>
    <t>División de Servicios Generales</t>
  </si>
  <si>
    <t>Auxiliar Administrativo</t>
  </si>
  <si>
    <t>M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</si>
  <si>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</si>
  <si>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</si>
  <si>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</si>
  <si>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</si>
  <si>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</si>
  <si>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</si>
  <si>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</si>
  <si>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Asesor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</si>
  <si>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</si>
  <si>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</si>
  <si>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</si>
  <si>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</si>
  <si>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</si>
  <si>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</si>
  <si>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</si>
  <si>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</si>
  <si>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</si>
  <si>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</si>
  <si>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</si>
  <si>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</si>
  <si>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</si>
  <si>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</si>
  <si>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>Aprobado por:</t>
  </si>
  <si>
    <t>Merary Lantigua</t>
  </si>
  <si>
    <t>Carlos Castellanos</t>
  </si>
  <si>
    <t>Analista de Presupuesto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</si>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</sst>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Border="1" applyAlignment="1" applyProtection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43" fontId="4" fillId="0" borderId="2" xfId="1" applyFont="1" applyFill="1" applyBorder="1" applyAlignment="1">
      <alignment horizontal="right" vertical="center"/>
    </xf>
    <xf numFmtId="43" fontId="8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6" fillId="0" borderId="4" xfId="1" applyFont="1" applyBorder="1" applyAlignment="1">
      <alignment horizontal="right" vertical="center"/>
    </xf>
    <xf numFmtId="43" fontId="4" fillId="3" borderId="2" xfId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43" fontId="6" fillId="3" borderId="2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5" fillId="0" borderId="0" xfId="0" applyFont="1"/>
    <xf numFmtId="43" fontId="1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342901</xdr:colOff>
      <xdr:row>0</xdr:row>
      <xdr:rowOff>28575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B5ED8D97-29E8-467F-9C76-F10546E36F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28575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BC8A-83DC-43AC-8568-F609F104F74D}">
  <dimension ref="A2:T79"/>
  <sheetViews>
    <sheetView showGridLines="0" tabSelected="1" zoomScaleNormal="100" workbookViewId="0">
      <pane ySplit="6" topLeftCell="A34" activePane="bottomLeft" state="frozen"/>
      <selection pane="bottomLeft" activeCell="K58" sqref="K58:K59"/>
    </sheetView>
  </sheetViews>
  <sheetFormatPr baseColWidth="10" defaultColWidth="11.42578125" defaultRowHeight="15.75" x14ac:dyDescent="0.25"/>
  <cols>
    <col min="1" max="1" width="5.85546875" style="5" customWidth="1"/>
    <col min="2" max="2" width="48.42578125" style="5" bestFit="1" customWidth="1"/>
    <col min="3" max="3" width="36.85546875" style="3" customWidth="1"/>
    <col min="4" max="4" width="8.28515625" style="3" customWidth="1"/>
    <col min="5" max="5" width="16.5703125" style="56" bestFit="1" customWidth="1"/>
    <col min="6" max="8" width="15.7109375" style="3" customWidth="1"/>
    <col min="9" max="9" width="20.140625" style="3" bestFit="1" customWidth="1"/>
    <col min="10" max="12" width="15.7109375" style="3" customWidth="1"/>
    <col min="13" max="13" width="15.85546875" style="3" customWidth="1"/>
    <col min="14" max="15" width="15.7109375" style="3" customWidth="1"/>
    <col min="16" max="16" width="16.5703125" style="3" bestFit="1" customWidth="1"/>
    <col min="17" max="17" width="10.28515625" style="3" customWidth="1"/>
    <col min="18" max="18" width="54" style="3" customWidth="1"/>
    <col min="19" max="19" width="57.5703125" style="3" bestFit="1" customWidth="1"/>
    <col min="20" max="20" width="13.140625" style="3" bestFit="1" customWidth="1"/>
    <col min="21" max="21" width="11.42578125" style="3"/>
    <col min="22" max="22" width="23.140625" style="3" bestFit="1" customWidth="1"/>
    <col min="23" max="16384" width="11.42578125" style="3"/>
  </cols>
  <sheetData>
    <row r="2" spans="1:20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20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20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  <c r="S4" s="2"/>
      <c r="T4" s="2"/>
    </row>
    <row r="5" spans="1:20" ht="9" customHeight="1" x14ac:dyDescent="0.25">
      <c r="C5" s="6"/>
      <c r="D5" s="6"/>
      <c r="E5" s="7"/>
      <c r="F5" s="6"/>
      <c r="G5" s="6"/>
      <c r="H5" s="6"/>
      <c r="I5" s="6"/>
      <c r="J5" s="8"/>
      <c r="K5" s="8"/>
      <c r="L5" s="7"/>
      <c r="M5" s="7"/>
      <c r="N5" s="7"/>
      <c r="O5" s="8"/>
      <c r="P5" s="8"/>
      <c r="Q5" s="6"/>
      <c r="R5" s="6"/>
      <c r="S5" s="6"/>
      <c r="T5" s="6"/>
    </row>
    <row r="6" spans="1:20" s="12" customFormat="1" ht="63" x14ac:dyDescent="0.25">
      <c r="A6" s="9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10" t="s">
        <v>17</v>
      </c>
    </row>
    <row r="7" spans="1:20" s="22" customFormat="1" ht="17.100000000000001" customHeight="1" x14ac:dyDescent="0.25">
      <c r="A7" s="13">
        <v>1</v>
      </c>
      <c r="B7" s="14" t="s">
        <v>18</v>
      </c>
      <c r="C7" s="15" t="s">
        <v>19</v>
      </c>
      <c r="D7" s="16" t="s">
        <v>20</v>
      </c>
      <c r="E7" s="17">
        <v>270000</v>
      </c>
      <c r="F7" s="18">
        <v>7749</v>
      </c>
      <c r="G7" s="19">
        <v>4943.8</v>
      </c>
      <c r="H7" s="20"/>
      <c r="I7" s="20">
        <f t="shared" ref="I7:I41" si="0">+E7-(F7+G7+H7)</f>
        <v>257307.2</v>
      </c>
      <c r="J7" s="21">
        <v>52909.67</v>
      </c>
      <c r="K7" s="20"/>
      <c r="L7" s="20">
        <v>25</v>
      </c>
      <c r="M7" s="20"/>
      <c r="N7" s="20">
        <f t="shared" ref="N7:N8" si="1">+H7+K7+L7</f>
        <v>25</v>
      </c>
      <c r="O7" s="20">
        <v>65627.47</v>
      </c>
      <c r="P7" s="21">
        <f t="shared" ref="P7:P10" si="2">+E7-O7</f>
        <v>204372.53</v>
      </c>
    </row>
    <row r="8" spans="1:20" s="22" customFormat="1" ht="17.100000000000001" customHeight="1" x14ac:dyDescent="0.25">
      <c r="A8" s="13">
        <v>2</v>
      </c>
      <c r="B8" s="14" t="s">
        <v>18</v>
      </c>
      <c r="C8" s="15" t="s">
        <v>21</v>
      </c>
      <c r="D8" s="23" t="s">
        <v>20</v>
      </c>
      <c r="E8" s="24">
        <v>70000</v>
      </c>
      <c r="F8" s="18">
        <f>IF(E8&gt;=[1]Datos!$D$14,([1]Datos!$D$14*[1]Datos!$C$14),IF(E8&lt;=[1]Datos!$D$14,(E8*[1]Datos!$C$14)))</f>
        <v>2009</v>
      </c>
      <c r="G8" s="19">
        <f>IF(E8&gt;=[1]Datos!$D$15,([1]Datos!$D$15*[1]Datos!$C$15),IF(E8&lt;=[1]Datos!$D$15,(E8*[1]Datos!$C$15)))</f>
        <v>2128</v>
      </c>
      <c r="H8" s="20"/>
      <c r="I8" s="20">
        <f t="shared" si="0"/>
        <v>65863</v>
      </c>
      <c r="J8" s="20">
        <f>IF(I8&lt;=[1]Datos!$G$7,"0",IF(I8&lt;=[1]Datos!$G$8,(I8-[1]Datos!$F$8)*[1]Datos!$I$6,IF(I8&lt;=[1]Datos!$G$9,[1]Datos!$I$8+(I8-[1]Datos!$F$9)*[1]Datos!$J$6,IF(I8&gt;=[1]Datos!$F$10,([1]Datos!$I$8+[1]Datos!$J$8)+(I8-[1]Datos!$F$10)*[1]Datos!$K$6))))</f>
        <v>5368.4756666666663</v>
      </c>
      <c r="K8" s="20"/>
      <c r="L8" s="20">
        <v>25</v>
      </c>
      <c r="M8" s="20"/>
      <c r="N8" s="20">
        <f t="shared" si="1"/>
        <v>25</v>
      </c>
      <c r="O8" s="20">
        <v>9530.48</v>
      </c>
      <c r="P8" s="21">
        <f t="shared" si="2"/>
        <v>60469.520000000004</v>
      </c>
    </row>
    <row r="9" spans="1:20" s="22" customFormat="1" ht="17.100000000000001" customHeight="1" x14ac:dyDescent="0.25">
      <c r="A9" s="13">
        <v>3</v>
      </c>
      <c r="B9" s="14" t="s">
        <v>22</v>
      </c>
      <c r="C9" s="15" t="s">
        <v>23</v>
      </c>
      <c r="D9" s="25" t="s">
        <v>20</v>
      </c>
      <c r="E9" s="26">
        <v>50000</v>
      </c>
      <c r="F9" s="18">
        <f>IF(E9&gt;=[1]Datos!$D$14,([1]Datos!$D$14*[1]Datos!$C$14),IF(E9&lt;=[1]Datos!$D$14,(E9*[1]Datos!$C$14)))</f>
        <v>1435</v>
      </c>
      <c r="G9" s="19">
        <v>1520</v>
      </c>
      <c r="H9" s="20"/>
      <c r="I9" s="20">
        <f t="shared" si="0"/>
        <v>47045</v>
      </c>
      <c r="J9" s="20">
        <v>1854</v>
      </c>
      <c r="K9" s="20"/>
      <c r="L9" s="20">
        <v>25</v>
      </c>
      <c r="M9" s="20"/>
      <c r="N9" s="20">
        <v>25</v>
      </c>
      <c r="O9" s="20">
        <v>4834</v>
      </c>
      <c r="P9" s="21">
        <f t="shared" si="2"/>
        <v>45166</v>
      </c>
    </row>
    <row r="10" spans="1:20" s="22" customFormat="1" ht="17.100000000000001" customHeight="1" x14ac:dyDescent="0.25">
      <c r="A10" s="13">
        <v>4</v>
      </c>
      <c r="B10" s="14" t="s">
        <v>22</v>
      </c>
      <c r="C10" s="15" t="s">
        <v>24</v>
      </c>
      <c r="D10" s="27" t="s">
        <v>20</v>
      </c>
      <c r="E10" s="28">
        <v>43000</v>
      </c>
      <c r="F10" s="18">
        <f>IF(E10&gt;=[1]Datos!$D$14,([1]Datos!$D$14*[1]Datos!$C$14),IF(E10&lt;=[1]Datos!$D$14,(E10*[1]Datos!$C$14)))</f>
        <v>1234.0999999999999</v>
      </c>
      <c r="G10" s="19">
        <f>IF(E10&gt;=[1]Datos!$D$15,([1]Datos!$D$15*[1]Datos!$C$15),IF(E10&lt;=[1]Datos!$D$15,(E10*[1]Datos!$C$15)))</f>
        <v>1307.2</v>
      </c>
      <c r="H10" s="20">
        <v>2700.24</v>
      </c>
      <c r="I10" s="20">
        <f t="shared" si="0"/>
        <v>37758.46</v>
      </c>
      <c r="J10" s="20">
        <v>461.02</v>
      </c>
      <c r="K10" s="20"/>
      <c r="L10" s="20">
        <v>25</v>
      </c>
      <c r="M10" s="20"/>
      <c r="N10" s="20">
        <v>2725.24</v>
      </c>
      <c r="O10" s="20">
        <v>5727.56</v>
      </c>
      <c r="P10" s="21">
        <f t="shared" si="2"/>
        <v>37272.44</v>
      </c>
    </row>
    <row r="11" spans="1:20" s="22" customFormat="1" ht="17.100000000000001" customHeight="1" x14ac:dyDescent="0.25">
      <c r="A11" s="13">
        <v>5</v>
      </c>
      <c r="B11" s="14" t="s">
        <v>22</v>
      </c>
      <c r="C11" s="15" t="s">
        <v>25</v>
      </c>
      <c r="D11" s="25" t="s">
        <v>20</v>
      </c>
      <c r="E11" s="29">
        <v>40000</v>
      </c>
      <c r="F11" s="18">
        <f>IF(E11&gt;=[1]Datos!$D$14,([1]Datos!$D$14*[1]Datos!$C$14),IF(E11&lt;=[1]Datos!$D$14,(E11*[1]Datos!$C$14)))</f>
        <v>1148</v>
      </c>
      <c r="G11" s="19">
        <f>IF(E11&gt;=[1]Datos!$D$15,([1]Datos!$D$15*[1]Datos!$C$15),IF(E11&lt;=[1]Datos!$D$15,(E11*[1]Datos!$C$15)))</f>
        <v>1216</v>
      </c>
      <c r="H11" s="30"/>
      <c r="I11" s="20">
        <f t="shared" si="0"/>
        <v>37636</v>
      </c>
      <c r="J11" s="20">
        <v>442.65</v>
      </c>
      <c r="K11" s="31"/>
      <c r="L11" s="32">
        <v>25</v>
      </c>
      <c r="M11" s="32"/>
      <c r="N11" s="20">
        <v>25</v>
      </c>
      <c r="O11" s="20">
        <f>+F11+G11+J11+N11</f>
        <v>2831.65</v>
      </c>
      <c r="P11" s="21">
        <f>+E11-O11</f>
        <v>37168.35</v>
      </c>
    </row>
    <row r="12" spans="1:20" s="22" customFormat="1" ht="17.25" customHeight="1" x14ac:dyDescent="0.25">
      <c r="A12" s="13">
        <v>6</v>
      </c>
      <c r="B12" s="14" t="s">
        <v>26</v>
      </c>
      <c r="C12" s="15" t="s">
        <v>27</v>
      </c>
      <c r="D12" s="16" t="s">
        <v>20</v>
      </c>
      <c r="E12" s="33">
        <v>41000</v>
      </c>
      <c r="F12" s="18">
        <f>IF(E12&gt;=[1]Datos!$D$14,([1]Datos!$D$14*[1]Datos!$C$14),IF(E12&lt;=[1]Datos!$D$14,(E12*[1]Datos!$C$14)))</f>
        <v>1176.7</v>
      </c>
      <c r="G12" s="18">
        <f>IF(E12&gt;=[1]Datos!$D$15,([1]Datos!$D$15*[1]Datos!$C$15),IF(E12&lt;=[1]Datos!$D$15,(E12*[1]Datos!$C$15)))</f>
        <v>1246.4000000000001</v>
      </c>
      <c r="H12" s="20"/>
      <c r="I12" s="20">
        <f t="shared" si="0"/>
        <v>38576.9</v>
      </c>
      <c r="J12" s="20">
        <v>583.79</v>
      </c>
      <c r="K12" s="20"/>
      <c r="L12" s="20">
        <v>25</v>
      </c>
      <c r="M12" s="20"/>
      <c r="N12" s="20">
        <f t="shared" ref="N12" si="3">+H12+K12+L12</f>
        <v>25</v>
      </c>
      <c r="O12" s="20">
        <v>3031.89</v>
      </c>
      <c r="P12" s="21">
        <f t="shared" ref="P12:P13" si="4">+E12-O12</f>
        <v>37968.11</v>
      </c>
    </row>
    <row r="13" spans="1:20" s="22" customFormat="1" ht="17.100000000000001" customHeight="1" x14ac:dyDescent="0.25">
      <c r="A13" s="13">
        <v>7</v>
      </c>
      <c r="B13" s="14" t="s">
        <v>28</v>
      </c>
      <c r="C13" s="15" t="s">
        <v>29</v>
      </c>
      <c r="D13" s="16" t="s">
        <v>20</v>
      </c>
      <c r="E13" s="33">
        <v>35000</v>
      </c>
      <c r="F13" s="18">
        <f>IF(E13&gt;=[1]Datos!$D$14,([1]Datos!$D$14*[1]Datos!$C$14),IF(E13&lt;=[1]Datos!$D$14,(E13*[1]Datos!$C$14)))</f>
        <v>1004.5</v>
      </c>
      <c r="G13" s="18">
        <f>IF(E13&gt;=[1]Datos!$D$15,([1]Datos!$D$15*[1]Datos!$C$15),IF(E13&lt;=[1]Datos!$D$15,(E13*[1]Datos!$C$15)))</f>
        <v>1064</v>
      </c>
      <c r="H13" s="20"/>
      <c r="I13" s="20">
        <f t="shared" si="0"/>
        <v>32931.5</v>
      </c>
      <c r="J13" s="20">
        <v>0</v>
      </c>
      <c r="K13" s="20"/>
      <c r="L13" s="20">
        <v>25</v>
      </c>
      <c r="M13" s="20"/>
      <c r="N13" s="20">
        <v>25</v>
      </c>
      <c r="O13" s="20">
        <f>+F13+G13+J13+N13</f>
        <v>2093.5</v>
      </c>
      <c r="P13" s="34">
        <f t="shared" si="4"/>
        <v>32906.5</v>
      </c>
    </row>
    <row r="14" spans="1:20" s="22" customFormat="1" ht="17.100000000000001" customHeight="1" x14ac:dyDescent="0.25">
      <c r="A14" s="13">
        <v>8</v>
      </c>
      <c r="B14" s="15" t="s">
        <v>30</v>
      </c>
      <c r="C14" s="15" t="s">
        <v>31</v>
      </c>
      <c r="D14" s="25" t="s">
        <v>32</v>
      </c>
      <c r="E14" s="29">
        <v>35000</v>
      </c>
      <c r="F14" s="18">
        <v>1004.5</v>
      </c>
      <c r="G14" s="18">
        <v>1064</v>
      </c>
      <c r="H14" s="30"/>
      <c r="I14" s="20">
        <f t="shared" si="0"/>
        <v>32931.5</v>
      </c>
      <c r="J14" s="20">
        <v>0</v>
      </c>
      <c r="K14" s="31"/>
      <c r="L14" s="32">
        <v>25</v>
      </c>
      <c r="M14" s="32"/>
      <c r="N14" s="20">
        <f>+L14</f>
        <v>25</v>
      </c>
      <c r="O14" s="20">
        <f>+F14+G14+N14</f>
        <v>2093.5</v>
      </c>
      <c r="P14" s="21">
        <f>+E14-O14</f>
        <v>32906.5</v>
      </c>
    </row>
    <row r="15" spans="1:20" s="22" customFormat="1" ht="17.100000000000001" customHeight="1" x14ac:dyDescent="0.25">
      <c r="A15" s="13">
        <v>9</v>
      </c>
      <c r="B15" s="15" t="s">
        <v>30</v>
      </c>
      <c r="C15" s="15" t="s">
        <v>33</v>
      </c>
      <c r="D15" s="25" t="s">
        <v>32</v>
      </c>
      <c r="E15" s="29">
        <v>25000</v>
      </c>
      <c r="F15" s="18">
        <v>717.5</v>
      </c>
      <c r="G15" s="18">
        <v>760</v>
      </c>
      <c r="H15" s="30"/>
      <c r="I15" s="20">
        <f t="shared" si="0"/>
        <v>23522.5</v>
      </c>
      <c r="J15" s="20">
        <v>0</v>
      </c>
      <c r="K15" s="31"/>
      <c r="L15" s="32">
        <v>25</v>
      </c>
      <c r="M15" s="32"/>
      <c r="N15" s="20">
        <f>+L15</f>
        <v>25</v>
      </c>
      <c r="O15" s="20">
        <f>+F15+G15+N15</f>
        <v>1502.5</v>
      </c>
      <c r="P15" s="21">
        <f>+E15-O15</f>
        <v>23497.5</v>
      </c>
    </row>
    <row r="16" spans="1:20" s="22" customFormat="1" ht="17.100000000000001" customHeight="1" x14ac:dyDescent="0.25">
      <c r="A16" s="13">
        <v>10</v>
      </c>
      <c r="B16" s="15" t="s">
        <v>30</v>
      </c>
      <c r="C16" s="15" t="s">
        <v>34</v>
      </c>
      <c r="D16" s="25" t="s">
        <v>32</v>
      </c>
      <c r="E16" s="26">
        <v>25000</v>
      </c>
      <c r="F16" s="18">
        <f>IF(E16&gt;=[1]Datos!$D$14,([1]Datos!$D$14*[1]Datos!$C$14),IF(E16&lt;=[1]Datos!$D$14,(E16*[1]Datos!$C$14)))</f>
        <v>717.5</v>
      </c>
      <c r="G16" s="18">
        <f>IF(E16&gt;=[1]Datos!$D$15,([1]Datos!$D$15*[1]Datos!$C$15),IF(E16&lt;=[1]Datos!$D$15,(E16*[1]Datos!$C$15)))</f>
        <v>760</v>
      </c>
      <c r="H16" s="20"/>
      <c r="I16" s="20">
        <f t="shared" si="0"/>
        <v>23522.5</v>
      </c>
      <c r="J16" s="20">
        <v>0</v>
      </c>
      <c r="K16" s="20"/>
      <c r="L16" s="20">
        <v>25</v>
      </c>
      <c r="M16" s="20"/>
      <c r="N16" s="21">
        <v>25</v>
      </c>
      <c r="O16" s="20">
        <v>1502.5</v>
      </c>
      <c r="P16" s="21">
        <f t="shared" ref="P16:P19" si="5">+E16-O16</f>
        <v>23497.5</v>
      </c>
    </row>
    <row r="17" spans="1:16" s="22" customFormat="1" ht="17.100000000000001" customHeight="1" x14ac:dyDescent="0.25">
      <c r="A17" s="13">
        <v>11</v>
      </c>
      <c r="B17" s="15" t="s">
        <v>30</v>
      </c>
      <c r="C17" s="15" t="s">
        <v>34</v>
      </c>
      <c r="D17" s="25" t="s">
        <v>32</v>
      </c>
      <c r="E17" s="26">
        <v>25000</v>
      </c>
      <c r="F17" s="18">
        <f>IF(E17&gt;=[1]Datos!$D$14,([1]Datos!$D$14*[1]Datos!$C$14),IF(E17&lt;=[1]Datos!$D$14,(E17*[1]Datos!$C$14)))</f>
        <v>717.5</v>
      </c>
      <c r="G17" s="18">
        <f>IF(E17&gt;=[1]Datos!$D$15,([1]Datos!$D$15*[1]Datos!$C$15),IF(E17&lt;=[1]Datos!$D$15,(E17*[1]Datos!$C$15)))</f>
        <v>760</v>
      </c>
      <c r="H17" s="20"/>
      <c r="I17" s="20">
        <f t="shared" si="0"/>
        <v>23522.5</v>
      </c>
      <c r="J17" s="20">
        <v>0</v>
      </c>
      <c r="K17" s="20"/>
      <c r="L17" s="20">
        <v>25</v>
      </c>
      <c r="M17" s="20"/>
      <c r="N17" s="21">
        <f t="shared" ref="N17" si="6">+H17+K17+L17</f>
        <v>25</v>
      </c>
      <c r="O17" s="20">
        <f t="shared" ref="O17:O18" si="7">+F17+G17+J17+N17</f>
        <v>1502.5</v>
      </c>
      <c r="P17" s="21">
        <f t="shared" si="5"/>
        <v>23497.5</v>
      </c>
    </row>
    <row r="18" spans="1:16" s="22" customFormat="1" ht="17.100000000000001" customHeight="1" x14ac:dyDescent="0.25">
      <c r="A18" s="13">
        <v>12</v>
      </c>
      <c r="B18" s="15" t="s">
        <v>30</v>
      </c>
      <c r="C18" s="15" t="s">
        <v>35</v>
      </c>
      <c r="D18" s="25" t="s">
        <v>32</v>
      </c>
      <c r="E18" s="26">
        <v>25000</v>
      </c>
      <c r="F18" s="18">
        <v>717.5</v>
      </c>
      <c r="G18" s="18">
        <v>760</v>
      </c>
      <c r="H18" s="20"/>
      <c r="I18" s="20">
        <f t="shared" si="0"/>
        <v>23522.5</v>
      </c>
      <c r="J18" s="20"/>
      <c r="K18" s="20"/>
      <c r="L18" s="20">
        <v>25</v>
      </c>
      <c r="M18" s="20"/>
      <c r="N18" s="21">
        <f>+L18</f>
        <v>25</v>
      </c>
      <c r="O18" s="20">
        <f t="shared" si="7"/>
        <v>1502.5</v>
      </c>
      <c r="P18" s="21">
        <f t="shared" si="5"/>
        <v>23497.5</v>
      </c>
    </row>
    <row r="19" spans="1:16" s="22" customFormat="1" ht="17.100000000000001" customHeight="1" x14ac:dyDescent="0.25">
      <c r="A19" s="13">
        <v>13</v>
      </c>
      <c r="B19" s="15" t="s">
        <v>30</v>
      </c>
      <c r="C19" s="15" t="s">
        <v>35</v>
      </c>
      <c r="D19" s="25" t="s">
        <v>20</v>
      </c>
      <c r="E19" s="33">
        <v>21200</v>
      </c>
      <c r="F19" s="35">
        <f>IF(E19&gt;=[1]Datos!$D$14,([1]Datos!$D$14*[1]Datos!$C$14),IF(E19&lt;=[1]Datos!$D$14,(E19*[1]Datos!$C$14)))</f>
        <v>608.43999999999994</v>
      </c>
      <c r="G19" s="35">
        <f>IF(E19&gt;=[1]Datos!$D$15,([1]Datos!$D$15*[1]Datos!$C$15),IF(E19&lt;=[1]Datos!$D$15,(E19*[1]Datos!$C$15)))</f>
        <v>644.48</v>
      </c>
      <c r="H19" s="35">
        <v>2700.24</v>
      </c>
      <c r="I19" s="20">
        <f t="shared" si="0"/>
        <v>17246.84</v>
      </c>
      <c r="J19" s="20">
        <v>0</v>
      </c>
      <c r="K19" s="35"/>
      <c r="L19" s="32">
        <v>25</v>
      </c>
      <c r="M19" s="32"/>
      <c r="N19" s="20">
        <v>2725.24</v>
      </c>
      <c r="O19" s="20">
        <v>3978.16</v>
      </c>
      <c r="P19" s="21">
        <f t="shared" si="5"/>
        <v>17221.84</v>
      </c>
    </row>
    <row r="20" spans="1:16" s="22" customFormat="1" ht="17.100000000000001" customHeight="1" x14ac:dyDescent="0.25">
      <c r="A20" s="13">
        <v>14</v>
      </c>
      <c r="B20" s="15" t="s">
        <v>30</v>
      </c>
      <c r="C20" s="15" t="s">
        <v>35</v>
      </c>
      <c r="D20" s="25" t="s">
        <v>20</v>
      </c>
      <c r="E20" s="33">
        <v>21200</v>
      </c>
      <c r="F20" s="35">
        <f>IF(E20&gt;=[1]Datos!$D$14,([1]Datos!$D$14*[1]Datos!$C$14),IF(E20&lt;=[1]Datos!$D$14,(E20*[1]Datos!$C$14)))</f>
        <v>608.43999999999994</v>
      </c>
      <c r="G20" s="35">
        <f>IF(E20&gt;=[1]Datos!$D$15,([1]Datos!$D$15*[1]Datos!$C$15),IF(E20&lt;=[1]Datos!$D$15,(E20*[1]Datos!$C$15)))</f>
        <v>644.48</v>
      </c>
      <c r="H20" s="36"/>
      <c r="I20" s="20">
        <f t="shared" si="0"/>
        <v>19947.080000000002</v>
      </c>
      <c r="J20" s="20">
        <v>0</v>
      </c>
      <c r="K20" s="36"/>
      <c r="L20" s="36">
        <v>25</v>
      </c>
      <c r="M20" s="36"/>
      <c r="N20" s="20">
        <f t="shared" ref="N20:N24" si="8">+H20+K20+L20</f>
        <v>25</v>
      </c>
      <c r="O20" s="20">
        <v>1277.92</v>
      </c>
      <c r="P20" s="21">
        <v>19922.080000000002</v>
      </c>
    </row>
    <row r="21" spans="1:16" s="22" customFormat="1" ht="17.100000000000001" customHeight="1" x14ac:dyDescent="0.25">
      <c r="A21" s="13">
        <v>15</v>
      </c>
      <c r="B21" s="15" t="s">
        <v>30</v>
      </c>
      <c r="C21" s="15" t="s">
        <v>35</v>
      </c>
      <c r="D21" s="25" t="s">
        <v>20</v>
      </c>
      <c r="E21" s="33">
        <v>21200</v>
      </c>
      <c r="F21" s="18">
        <f>IF(E21&gt;=[1]Datos!$D$14,([1]Datos!$D$14*[1]Datos!$C$14),IF(E21&lt;=[1]Datos!$D$14,(E21*[1]Datos!$C$14)))</f>
        <v>608.43999999999994</v>
      </c>
      <c r="G21" s="18">
        <f>IF(E21&gt;=[1]Datos!$D$15,([1]Datos!$D$15*[1]Datos!$C$15),IF(E21&lt;=[1]Datos!$D$15,(E21*[1]Datos!$C$15)))</f>
        <v>644.48</v>
      </c>
      <c r="H21" s="37"/>
      <c r="I21" s="20">
        <f t="shared" si="0"/>
        <v>19947.080000000002</v>
      </c>
      <c r="J21" s="20">
        <v>0</v>
      </c>
      <c r="K21" s="37"/>
      <c r="L21" s="37">
        <v>25</v>
      </c>
      <c r="M21" s="37"/>
      <c r="N21" s="20">
        <f t="shared" si="8"/>
        <v>25</v>
      </c>
      <c r="O21" s="20">
        <f t="shared" ref="O21" si="9">+F21+G21+J21+N21</f>
        <v>1277.92</v>
      </c>
      <c r="P21" s="21">
        <f t="shared" ref="P21" si="10">+E21-O21</f>
        <v>19922.080000000002</v>
      </c>
    </row>
    <row r="22" spans="1:16" s="22" customFormat="1" ht="17.100000000000001" customHeight="1" x14ac:dyDescent="0.25">
      <c r="A22" s="13">
        <v>16</v>
      </c>
      <c r="B22" s="15" t="s">
        <v>30</v>
      </c>
      <c r="C22" s="15" t="s">
        <v>35</v>
      </c>
      <c r="D22" s="25" t="s">
        <v>20</v>
      </c>
      <c r="E22" s="33">
        <v>21200</v>
      </c>
      <c r="F22" s="35">
        <f>IF(E22&gt;=[1]Datos!$D$14,([1]Datos!$D$14*[1]Datos!$C$14),IF(E22&lt;=[1]Datos!$D$14,(E22*[1]Datos!$C$14)))</f>
        <v>608.43999999999994</v>
      </c>
      <c r="G22" s="35">
        <f>IF(E22&gt;=[1]Datos!$D$15,([1]Datos!$D$15*[1]Datos!$C$15),IF(E22&lt;=[1]Datos!$D$15,(E22*[1]Datos!$C$15)))</f>
        <v>644.48</v>
      </c>
      <c r="H22" s="32"/>
      <c r="I22" s="20">
        <f t="shared" si="0"/>
        <v>19947.080000000002</v>
      </c>
      <c r="J22" s="20">
        <v>0</v>
      </c>
      <c r="K22" s="35"/>
      <c r="L22" s="32">
        <v>25</v>
      </c>
      <c r="M22" s="32"/>
      <c r="N22" s="20">
        <f t="shared" si="8"/>
        <v>25</v>
      </c>
      <c r="O22" s="20">
        <v>1277.92</v>
      </c>
      <c r="P22" s="21">
        <v>19922.080000000002</v>
      </c>
    </row>
    <row r="23" spans="1:16" s="22" customFormat="1" ht="17.100000000000001" customHeight="1" x14ac:dyDescent="0.25">
      <c r="A23" s="13">
        <v>17</v>
      </c>
      <c r="B23" s="15" t="s">
        <v>36</v>
      </c>
      <c r="C23" s="15" t="s">
        <v>37</v>
      </c>
      <c r="D23" s="27" t="s">
        <v>32</v>
      </c>
      <c r="E23" s="38">
        <v>25000</v>
      </c>
      <c r="F23" s="18">
        <f>IF(E23&gt;=[1]Datos!$D$14,([1]Datos!$D$14*[1]Datos!$C$14),IF(E23&lt;=[1]Datos!$D$14,(E23*[1]Datos!$C$14)))</f>
        <v>717.5</v>
      </c>
      <c r="G23" s="18">
        <f>IF(E23&gt;=[1]Datos!$D$15,([1]Datos!$D$15*[1]Datos!$C$15),IF(E23&lt;=[1]Datos!$D$15,(E23*[1]Datos!$C$15)))</f>
        <v>760</v>
      </c>
      <c r="H23" s="37"/>
      <c r="I23" s="20">
        <f t="shared" si="0"/>
        <v>23522.5</v>
      </c>
      <c r="J23" s="20">
        <v>0</v>
      </c>
      <c r="K23" s="37"/>
      <c r="L23" s="37">
        <v>25</v>
      </c>
      <c r="M23" s="37"/>
      <c r="N23" s="20">
        <f t="shared" si="8"/>
        <v>25</v>
      </c>
      <c r="O23" s="20">
        <f>+F23+G23+J23+N23</f>
        <v>1502.5</v>
      </c>
      <c r="P23" s="21">
        <f t="shared" ref="P23:P26" si="11">+E23-O23</f>
        <v>23497.5</v>
      </c>
    </row>
    <row r="24" spans="1:16" s="22" customFormat="1" ht="17.100000000000001" customHeight="1" x14ac:dyDescent="0.25">
      <c r="A24" s="13">
        <v>18</v>
      </c>
      <c r="B24" s="15" t="s">
        <v>36</v>
      </c>
      <c r="C24" s="15" t="s">
        <v>37</v>
      </c>
      <c r="D24" s="27" t="s">
        <v>32</v>
      </c>
      <c r="E24" s="38">
        <v>25000</v>
      </c>
      <c r="F24" s="18">
        <f>IF(E24&gt;=[1]Datos!$D$14,([1]Datos!$D$14*[1]Datos!$C$14),IF(E24&lt;=[1]Datos!$D$14,(E24*[1]Datos!$C$14)))</f>
        <v>717.5</v>
      </c>
      <c r="G24" s="18">
        <f>IF(E24&gt;=[1]Datos!$D$15,([1]Datos!$D$15*[1]Datos!$C$15),IF(E24&lt;=[1]Datos!$D$15,(E24*[1]Datos!$C$15)))</f>
        <v>760</v>
      </c>
      <c r="H24" s="37"/>
      <c r="I24" s="20">
        <f t="shared" si="0"/>
        <v>23522.5</v>
      </c>
      <c r="J24" s="20">
        <v>0</v>
      </c>
      <c r="K24" s="37"/>
      <c r="L24" s="37">
        <v>25</v>
      </c>
      <c r="M24" s="37"/>
      <c r="N24" s="20">
        <f t="shared" si="8"/>
        <v>25</v>
      </c>
      <c r="O24" s="20">
        <f t="shared" ref="O24" si="12">+F24+G24+J24+N24</f>
        <v>1502.5</v>
      </c>
      <c r="P24" s="21">
        <f t="shared" si="11"/>
        <v>23497.5</v>
      </c>
    </row>
    <row r="25" spans="1:16" s="22" customFormat="1" ht="17.100000000000001" customHeight="1" x14ac:dyDescent="0.25">
      <c r="A25" s="13">
        <v>19</v>
      </c>
      <c r="B25" s="15" t="s">
        <v>36</v>
      </c>
      <c r="C25" s="15" t="s">
        <v>38</v>
      </c>
      <c r="D25" s="27" t="s">
        <v>32</v>
      </c>
      <c r="E25" s="38">
        <v>17000</v>
      </c>
      <c r="F25" s="18">
        <f>IF(E25&gt;=[1]Datos!$D$14,([1]Datos!$D$14*[1]Datos!$C$14),IF(E25&lt;=[1]Datos!$D$14,(E25*[1]Datos!$C$14)))</f>
        <v>487.9</v>
      </c>
      <c r="G25" s="18">
        <f>IF(E25&gt;=[1]Datos!$D$15,([1]Datos!$D$15*[1]Datos!$C$15),IF(E25&lt;=[1]Datos!$D$15,(E25*[1]Datos!$C$15)))</f>
        <v>516.79999999999995</v>
      </c>
      <c r="H25" s="37"/>
      <c r="I25" s="20">
        <f t="shared" si="0"/>
        <v>15995.3</v>
      </c>
      <c r="J25" s="20">
        <v>0</v>
      </c>
      <c r="K25" s="37"/>
      <c r="L25" s="37">
        <v>25</v>
      </c>
      <c r="M25" s="37"/>
      <c r="N25" s="20">
        <v>25</v>
      </c>
      <c r="O25" s="20">
        <f>+F25+G25+N25</f>
        <v>1029.6999999999998</v>
      </c>
      <c r="P25" s="21">
        <f t="shared" si="11"/>
        <v>15970.3</v>
      </c>
    </row>
    <row r="26" spans="1:16" s="22" customFormat="1" ht="17.100000000000001" customHeight="1" x14ac:dyDescent="0.25">
      <c r="A26" s="13">
        <v>20</v>
      </c>
      <c r="B26" s="39" t="s">
        <v>39</v>
      </c>
      <c r="C26" s="15" t="s">
        <v>40</v>
      </c>
      <c r="D26" s="27" t="s">
        <v>32</v>
      </c>
      <c r="E26" s="40">
        <v>130000</v>
      </c>
      <c r="F26" s="35">
        <f>IF(E26&gt;=[1]Datos!$D$14,([1]Datos!$D$14*[1]Datos!$C$14),IF(E26&lt;=[1]Datos!$D$14,(E26*[1]Datos!$C$14)))</f>
        <v>3731</v>
      </c>
      <c r="G26" s="35">
        <f>IF(E26&gt;=[1]Datos!$D$15,([1]Datos!$D$15*[1]Datos!$C$15),IF(E26&lt;=[1]Datos!$D$15,(E26*[1]Datos!$C$15)))</f>
        <v>3952</v>
      </c>
      <c r="H26" s="32"/>
      <c r="I26" s="20">
        <f t="shared" si="0"/>
        <v>122317</v>
      </c>
      <c r="J26" s="20">
        <v>19162.12</v>
      </c>
      <c r="K26" s="35"/>
      <c r="L26" s="32">
        <v>25</v>
      </c>
      <c r="M26" s="32"/>
      <c r="N26" s="20">
        <v>25</v>
      </c>
      <c r="O26" s="20">
        <v>26870.12</v>
      </c>
      <c r="P26" s="21">
        <f t="shared" si="11"/>
        <v>103129.88</v>
      </c>
    </row>
    <row r="27" spans="1:16" s="22" customFormat="1" ht="17.100000000000001" customHeight="1" x14ac:dyDescent="0.25">
      <c r="A27" s="13">
        <v>21</v>
      </c>
      <c r="B27" s="39" t="s">
        <v>39</v>
      </c>
      <c r="C27" s="15" t="s">
        <v>41</v>
      </c>
      <c r="D27" s="16" t="s">
        <v>32</v>
      </c>
      <c r="E27" s="33">
        <v>60000</v>
      </c>
      <c r="F27" s="18">
        <v>1722</v>
      </c>
      <c r="G27" s="18">
        <v>1824</v>
      </c>
      <c r="H27" s="20">
        <v>1350.12</v>
      </c>
      <c r="I27" s="20">
        <f t="shared" si="0"/>
        <v>55103.88</v>
      </c>
      <c r="J27" s="20">
        <v>3216.65</v>
      </c>
      <c r="K27" s="20"/>
      <c r="L27" s="20">
        <v>25</v>
      </c>
      <c r="M27" s="20"/>
      <c r="N27" s="20">
        <v>1375.12</v>
      </c>
      <c r="O27" s="20">
        <v>8137.77</v>
      </c>
      <c r="P27" s="21">
        <f>+E27-O27</f>
        <v>51862.229999999996</v>
      </c>
    </row>
    <row r="28" spans="1:16" s="22" customFormat="1" ht="17.100000000000001" customHeight="1" x14ac:dyDescent="0.25">
      <c r="A28" s="13">
        <v>22</v>
      </c>
      <c r="B28" s="39" t="s">
        <v>39</v>
      </c>
      <c r="C28" s="15" t="s">
        <v>42</v>
      </c>
      <c r="D28" s="16" t="s">
        <v>32</v>
      </c>
      <c r="E28" s="33">
        <v>60000</v>
      </c>
      <c r="F28" s="18">
        <v>1722</v>
      </c>
      <c r="G28" s="18">
        <v>1824</v>
      </c>
      <c r="H28" s="20"/>
      <c r="I28" s="20">
        <f t="shared" si="0"/>
        <v>56454</v>
      </c>
      <c r="J28" s="20">
        <v>3486.6756666666661</v>
      </c>
      <c r="K28" s="20"/>
      <c r="L28" s="20">
        <v>25</v>
      </c>
      <c r="M28" s="20"/>
      <c r="N28" s="20">
        <v>25</v>
      </c>
      <c r="O28" s="20">
        <v>7057.68</v>
      </c>
      <c r="P28" s="21">
        <f>+E28-O28</f>
        <v>52942.32</v>
      </c>
    </row>
    <row r="29" spans="1:16" s="22" customFormat="1" ht="17.100000000000001" customHeight="1" x14ac:dyDescent="0.25">
      <c r="A29" s="13">
        <v>23</v>
      </c>
      <c r="B29" s="39" t="s">
        <v>39</v>
      </c>
      <c r="C29" s="15" t="s">
        <v>43</v>
      </c>
      <c r="D29" s="16" t="s">
        <v>32</v>
      </c>
      <c r="E29" s="33">
        <v>55000</v>
      </c>
      <c r="F29" s="18">
        <f>IF(E29&gt;=[1]Datos!$D$14,([1]Datos!$D$14*[1]Datos!$C$14),IF(E29&lt;=[1]Datos!$D$14,(E29*[1]Datos!$C$14)))</f>
        <v>1578.5</v>
      </c>
      <c r="G29" s="18">
        <f>IF(E29&gt;=[1]Datos!$D$15,([1]Datos!$D$15*[1]Datos!$C$15),IF(E29&lt;=[1]Datos!$D$15,(E29*[1]Datos!$C$15)))</f>
        <v>1672</v>
      </c>
      <c r="H29" s="20"/>
      <c r="I29" s="20">
        <f t="shared" si="0"/>
        <v>51749.5</v>
      </c>
      <c r="J29" s="20">
        <v>2559.6799999999998</v>
      </c>
      <c r="K29" s="20"/>
      <c r="L29" s="20">
        <v>25</v>
      </c>
      <c r="M29" s="20"/>
      <c r="N29" s="20">
        <v>25</v>
      </c>
      <c r="O29" s="20">
        <v>5835.18</v>
      </c>
      <c r="P29" s="21">
        <f t="shared" ref="P29" si="13">+E29-O29</f>
        <v>49164.82</v>
      </c>
    </row>
    <row r="30" spans="1:16" s="22" customFormat="1" ht="17.100000000000001" customHeight="1" x14ac:dyDescent="0.25">
      <c r="A30" s="13">
        <v>24</v>
      </c>
      <c r="B30" s="14" t="s">
        <v>44</v>
      </c>
      <c r="C30" s="15" t="s">
        <v>45</v>
      </c>
      <c r="D30" s="27" t="s">
        <v>20</v>
      </c>
      <c r="E30" s="38">
        <v>100000</v>
      </c>
      <c r="F30" s="35">
        <v>2870</v>
      </c>
      <c r="G30" s="35">
        <v>3040</v>
      </c>
      <c r="H30" s="35">
        <v>1350.12</v>
      </c>
      <c r="I30" s="20">
        <f t="shared" si="0"/>
        <v>92739.88</v>
      </c>
      <c r="J30" s="21">
        <v>11767.84</v>
      </c>
      <c r="K30" s="35"/>
      <c r="L30" s="35">
        <v>25</v>
      </c>
      <c r="M30" s="35"/>
      <c r="N30" s="20">
        <v>1375.12</v>
      </c>
      <c r="O30" s="20">
        <f>+F30+G30+J30+N30</f>
        <v>19052.96</v>
      </c>
      <c r="P30" s="21">
        <f>+E30-O30</f>
        <v>80947.040000000008</v>
      </c>
    </row>
    <row r="31" spans="1:16" s="22" customFormat="1" ht="17.100000000000001" customHeight="1" x14ac:dyDescent="0.25">
      <c r="A31" s="13">
        <v>25</v>
      </c>
      <c r="B31" s="14" t="s">
        <v>44</v>
      </c>
      <c r="C31" s="15" t="s">
        <v>46</v>
      </c>
      <c r="D31" s="25" t="s">
        <v>32</v>
      </c>
      <c r="E31" s="38">
        <v>71000</v>
      </c>
      <c r="F31" s="35">
        <v>2037.7</v>
      </c>
      <c r="G31" s="35">
        <v>2158.4</v>
      </c>
      <c r="H31" s="30"/>
      <c r="I31" s="20">
        <f t="shared" si="0"/>
        <v>66803.899999999994</v>
      </c>
      <c r="J31" s="20">
        <v>5556.66</v>
      </c>
      <c r="K31" s="31"/>
      <c r="L31" s="32">
        <v>25</v>
      </c>
      <c r="M31" s="32"/>
      <c r="N31" s="20">
        <v>25</v>
      </c>
      <c r="O31" s="20">
        <v>9777.76</v>
      </c>
      <c r="P31" s="21">
        <f>+E31-O31</f>
        <v>61222.239999999998</v>
      </c>
    </row>
    <row r="32" spans="1:16" s="22" customFormat="1" ht="17.100000000000001" customHeight="1" x14ac:dyDescent="0.25">
      <c r="A32" s="13">
        <v>26</v>
      </c>
      <c r="B32" s="14" t="s">
        <v>44</v>
      </c>
      <c r="C32" s="15" t="s">
        <v>47</v>
      </c>
      <c r="D32" s="27" t="s">
        <v>32</v>
      </c>
      <c r="E32" s="38">
        <v>71000</v>
      </c>
      <c r="F32" s="35">
        <v>2037.7</v>
      </c>
      <c r="G32" s="35">
        <v>2158.4</v>
      </c>
      <c r="H32" s="32">
        <v>1350.12</v>
      </c>
      <c r="I32" s="20">
        <f t="shared" si="0"/>
        <v>65453.78</v>
      </c>
      <c r="J32" s="20">
        <v>5286.63</v>
      </c>
      <c r="K32" s="32"/>
      <c r="L32" s="32">
        <v>25</v>
      </c>
      <c r="M32" s="32"/>
      <c r="N32" s="20">
        <f>+H32+L32</f>
        <v>1375.12</v>
      </c>
      <c r="O32" s="20">
        <f>+F32+G32+J32+N32</f>
        <v>10857.849999999999</v>
      </c>
      <c r="P32" s="41">
        <v>60142.15</v>
      </c>
    </row>
    <row r="33" spans="1:16" s="22" customFormat="1" ht="17.100000000000001" customHeight="1" x14ac:dyDescent="0.25">
      <c r="A33" s="13">
        <v>27</v>
      </c>
      <c r="B33" s="14" t="s">
        <v>44</v>
      </c>
      <c r="C33" s="15" t="s">
        <v>47</v>
      </c>
      <c r="D33" s="27" t="s">
        <v>32</v>
      </c>
      <c r="E33" s="38">
        <v>65000</v>
      </c>
      <c r="F33" s="35">
        <v>1865.5</v>
      </c>
      <c r="G33" s="35">
        <v>1976</v>
      </c>
      <c r="H33" s="32"/>
      <c r="I33" s="20">
        <f t="shared" si="0"/>
        <v>61158.5</v>
      </c>
      <c r="J33" s="20">
        <v>4427.5756666666657</v>
      </c>
      <c r="K33" s="35"/>
      <c r="L33" s="32">
        <v>25</v>
      </c>
      <c r="M33" s="32"/>
      <c r="N33" s="20">
        <v>25</v>
      </c>
      <c r="O33" s="20">
        <v>8294.08</v>
      </c>
      <c r="P33" s="21">
        <f t="shared" ref="P33:P35" si="14">+E33-O33</f>
        <v>56705.919999999998</v>
      </c>
    </row>
    <row r="34" spans="1:16" s="22" customFormat="1" ht="17.100000000000001" customHeight="1" x14ac:dyDescent="0.25">
      <c r="A34" s="13">
        <v>28</v>
      </c>
      <c r="B34" s="14" t="s">
        <v>44</v>
      </c>
      <c r="C34" s="15" t="s">
        <v>47</v>
      </c>
      <c r="D34" s="27" t="s">
        <v>20</v>
      </c>
      <c r="E34" s="28">
        <v>65000</v>
      </c>
      <c r="F34" s="35">
        <v>1865.5</v>
      </c>
      <c r="G34" s="35">
        <v>1976</v>
      </c>
      <c r="H34" s="35"/>
      <c r="I34" s="20">
        <f t="shared" si="0"/>
        <v>61158.5</v>
      </c>
      <c r="J34" s="21">
        <v>4427.58</v>
      </c>
      <c r="K34" s="35"/>
      <c r="L34" s="35">
        <v>25</v>
      </c>
      <c r="M34" s="35"/>
      <c r="N34" s="21">
        <v>25</v>
      </c>
      <c r="O34" s="21">
        <f>+F34+G34+J34+N34</f>
        <v>8294.08</v>
      </c>
      <c r="P34" s="21">
        <v>56705.919999999998</v>
      </c>
    </row>
    <row r="35" spans="1:16" s="22" customFormat="1" ht="17.100000000000001" customHeight="1" x14ac:dyDescent="0.25">
      <c r="A35" s="13">
        <v>29</v>
      </c>
      <c r="B35" s="14" t="s">
        <v>44</v>
      </c>
      <c r="C35" s="15" t="s">
        <v>47</v>
      </c>
      <c r="D35" s="27" t="s">
        <v>32</v>
      </c>
      <c r="E35" s="38">
        <v>65000</v>
      </c>
      <c r="F35" s="38">
        <v>1865.5</v>
      </c>
      <c r="G35" s="38">
        <v>1976</v>
      </c>
      <c r="H35" s="32"/>
      <c r="I35" s="20">
        <f t="shared" si="0"/>
        <v>61158.5</v>
      </c>
      <c r="J35" s="20">
        <v>3044.05</v>
      </c>
      <c r="K35" s="35"/>
      <c r="L35" s="32">
        <v>25</v>
      </c>
      <c r="M35" s="32">
        <v>1383.53</v>
      </c>
      <c r="N35" s="21">
        <v>25</v>
      </c>
      <c r="O35" s="20">
        <f>+F35+G35+J35+N35</f>
        <v>6910.55</v>
      </c>
      <c r="P35" s="41">
        <f t="shared" si="14"/>
        <v>58089.45</v>
      </c>
    </row>
    <row r="36" spans="1:16" s="22" customFormat="1" ht="17.100000000000001" customHeight="1" x14ac:dyDescent="0.25">
      <c r="A36" s="13">
        <v>30</v>
      </c>
      <c r="B36" s="14" t="s">
        <v>44</v>
      </c>
      <c r="C36" s="15" t="s">
        <v>47</v>
      </c>
      <c r="D36" s="27" t="s">
        <v>20</v>
      </c>
      <c r="E36" s="28">
        <v>58000</v>
      </c>
      <c r="F36" s="35">
        <v>1664.6</v>
      </c>
      <c r="G36" s="35">
        <v>1763.2</v>
      </c>
      <c r="H36" s="35"/>
      <c r="I36" s="20">
        <f t="shared" si="0"/>
        <v>54572.2</v>
      </c>
      <c r="J36" s="21">
        <v>3110.32</v>
      </c>
      <c r="K36" s="35"/>
      <c r="L36" s="35">
        <v>25</v>
      </c>
      <c r="M36" s="35"/>
      <c r="N36" s="21">
        <v>25</v>
      </c>
      <c r="O36" s="21">
        <f>+F36+G36+J36+N36</f>
        <v>6563.1200000000008</v>
      </c>
      <c r="P36" s="21">
        <v>51436.88</v>
      </c>
    </row>
    <row r="37" spans="1:16" s="22" customFormat="1" ht="17.100000000000001" customHeight="1" x14ac:dyDescent="0.25">
      <c r="A37" s="13">
        <v>31</v>
      </c>
      <c r="B37" s="14" t="s">
        <v>44</v>
      </c>
      <c r="C37" s="15" t="s">
        <v>31</v>
      </c>
      <c r="D37" s="25" t="s">
        <v>20</v>
      </c>
      <c r="E37" s="28">
        <v>38000</v>
      </c>
      <c r="F37" s="18">
        <f>IF(E37&gt;=[1]Datos!$D$14,([1]Datos!$D$14*[1]Datos!$C$14),IF(E37&lt;=[1]Datos!$D$14,(E37*[1]Datos!$C$14)))</f>
        <v>1090.5999999999999</v>
      </c>
      <c r="G37" s="19">
        <f>IF(E37&gt;=[1]Datos!$D$15,([1]Datos!$D$15*[1]Datos!$C$15),IF(E37&lt;=[1]Datos!$D$15,(E37*[1]Datos!$C$15)))</f>
        <v>1155.2</v>
      </c>
      <c r="H37" s="30"/>
      <c r="I37" s="20">
        <f t="shared" si="0"/>
        <v>35754.199999999997</v>
      </c>
      <c r="J37" s="20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160.37849999999926</v>
      </c>
      <c r="K37" s="31"/>
      <c r="L37" s="32">
        <v>25</v>
      </c>
      <c r="M37" s="32"/>
      <c r="N37" s="20">
        <v>25</v>
      </c>
      <c r="O37" s="20">
        <f>+F37+G37+J37+N37</f>
        <v>2431.1784999999995</v>
      </c>
      <c r="P37" s="21">
        <f>+E37-O37</f>
        <v>35568.821499999998</v>
      </c>
    </row>
    <row r="38" spans="1:16" s="22" customFormat="1" ht="17.100000000000001" customHeight="1" x14ac:dyDescent="0.25">
      <c r="A38" s="13">
        <v>32</v>
      </c>
      <c r="B38" s="14" t="s">
        <v>44</v>
      </c>
      <c r="C38" s="15" t="s">
        <v>31</v>
      </c>
      <c r="D38" s="27" t="s">
        <v>20</v>
      </c>
      <c r="E38" s="35">
        <v>55000</v>
      </c>
      <c r="F38" s="35">
        <f>IF(E38&gt;=[1]Datos!$D$14,([1]Datos!$D$14*[1]Datos!$C$14),IF(E38&lt;=[1]Datos!$D$14,(E38*[1]Datos!$C$14)))</f>
        <v>1578.5</v>
      </c>
      <c r="G38" s="32">
        <f>IF(E38&gt;=[1]Datos!$D$15,([1]Datos!$D$15*[1]Datos!$C$15),IF(E38&lt;=[1]Datos!$D$15,(E38*[1]Datos!$C$15)))</f>
        <v>1672</v>
      </c>
      <c r="H38" s="32"/>
      <c r="I38" s="20">
        <f>+E38-(F38+G38+H38)</f>
        <v>51749.5</v>
      </c>
      <c r="J38" s="20">
        <v>2559.6799999999998</v>
      </c>
      <c r="K38" s="32"/>
      <c r="L38" s="32">
        <v>25</v>
      </c>
      <c r="M38" s="32"/>
      <c r="N38" s="20">
        <f>+L38+H38</f>
        <v>25</v>
      </c>
      <c r="O38" s="20">
        <f>+F38+G38+J38+N38</f>
        <v>5835.18</v>
      </c>
      <c r="P38" s="34">
        <f t="shared" ref="P38:P39" si="15">+E38-O38</f>
        <v>49164.82</v>
      </c>
    </row>
    <row r="39" spans="1:16" s="22" customFormat="1" ht="17.100000000000001" customHeight="1" x14ac:dyDescent="0.25">
      <c r="A39" s="13">
        <v>33</v>
      </c>
      <c r="B39" s="14" t="s">
        <v>48</v>
      </c>
      <c r="C39" s="15" t="s">
        <v>49</v>
      </c>
      <c r="D39" s="27" t="s">
        <v>32</v>
      </c>
      <c r="E39" s="38">
        <v>115000</v>
      </c>
      <c r="F39" s="35">
        <f>IF(E39&gt;=[1]Datos!$D$14,([1]Datos!$D$14*[1]Datos!$C$14),IF(E39&lt;=[1]Datos!$D$14,(E39*[1]Datos!$C$14)))</f>
        <v>3300.5</v>
      </c>
      <c r="G39" s="32">
        <f>IF(E39&gt;=[1]Datos!$D$15,([1]Datos!$D$15*[1]Datos!$C$15),IF(E39&lt;=[1]Datos!$D$15,(E39*[1]Datos!$C$15)))</f>
        <v>3496</v>
      </c>
      <c r="H39" s="30"/>
      <c r="I39" s="20">
        <f t="shared" si="0"/>
        <v>108203.5</v>
      </c>
      <c r="J39" s="20">
        <f>IF(I39&lt;=[1]Datos!$G$7,"0",IF(I39&lt;=[1]Datos!$G$8,(I39-[1]Datos!$F$8)*[1]Datos!$I$6,IF(I39&lt;=[1]Datos!$G$9,[1]Datos!$I$8+(I39-[1]Datos!$F$9)*[1]Datos!$J$6,IF(I39&gt;=[1]Datos!$F$10,([1]Datos!$I$8+[1]Datos!$J$8)+(I39-[1]Datos!$F$10)*[1]Datos!$K$6))))</f>
        <v>15633.735666666667</v>
      </c>
      <c r="K39" s="36"/>
      <c r="L39" s="32">
        <v>25</v>
      </c>
      <c r="M39" s="32"/>
      <c r="N39" s="20">
        <f>+H39+K39+L39</f>
        <v>25</v>
      </c>
      <c r="O39" s="20">
        <v>22455.24</v>
      </c>
      <c r="P39" s="21">
        <f t="shared" si="15"/>
        <v>92544.76</v>
      </c>
    </row>
    <row r="40" spans="1:16" s="22" customFormat="1" ht="17.100000000000001" customHeight="1" x14ac:dyDescent="0.25">
      <c r="A40" s="13">
        <v>34</v>
      </c>
      <c r="B40" s="14" t="s">
        <v>50</v>
      </c>
      <c r="C40" s="15" t="s">
        <v>51</v>
      </c>
      <c r="D40" s="27" t="s">
        <v>20</v>
      </c>
      <c r="E40" s="28">
        <v>60000</v>
      </c>
      <c r="F40" s="35">
        <v>1722</v>
      </c>
      <c r="G40" s="35">
        <v>1824</v>
      </c>
      <c r="H40" s="35"/>
      <c r="I40" s="20">
        <f t="shared" si="0"/>
        <v>56454</v>
      </c>
      <c r="J40" s="21">
        <v>3486.68</v>
      </c>
      <c r="K40" s="35"/>
      <c r="L40" s="35">
        <v>25</v>
      </c>
      <c r="M40" s="35"/>
      <c r="N40" s="21">
        <f>+K40+L40</f>
        <v>25</v>
      </c>
      <c r="O40" s="21">
        <f>+F40+G40+J40+N40</f>
        <v>7057.68</v>
      </c>
      <c r="P40" s="21">
        <f>+E40-O40</f>
        <v>52942.32</v>
      </c>
    </row>
    <row r="41" spans="1:16" s="22" customFormat="1" ht="17.100000000000001" customHeight="1" thickBot="1" x14ac:dyDescent="0.3">
      <c r="A41" s="13">
        <v>35</v>
      </c>
      <c r="B41" s="14" t="s">
        <v>52</v>
      </c>
      <c r="C41" s="15" t="s">
        <v>47</v>
      </c>
      <c r="D41" s="27" t="s">
        <v>20</v>
      </c>
      <c r="E41" s="38">
        <v>71000</v>
      </c>
      <c r="F41" s="35">
        <v>2037.7</v>
      </c>
      <c r="G41" s="35">
        <v>2158.4</v>
      </c>
      <c r="H41" s="35"/>
      <c r="I41" s="20">
        <f t="shared" si="0"/>
        <v>66803.899999999994</v>
      </c>
      <c r="J41" s="21">
        <v>5556.66</v>
      </c>
      <c r="K41" s="35"/>
      <c r="L41" s="35">
        <v>25</v>
      </c>
      <c r="M41" s="35"/>
      <c r="N41" s="20">
        <f>+K41+L41</f>
        <v>25</v>
      </c>
      <c r="O41" s="20">
        <f>+F41+G41+J41+N41</f>
        <v>9777.76</v>
      </c>
      <c r="P41" s="21">
        <f>+E41-O41</f>
        <v>61222.239999999998</v>
      </c>
    </row>
    <row r="42" spans="1:16" s="22" customFormat="1" ht="16.5" thickBot="1" x14ac:dyDescent="0.3">
      <c r="A42" s="42" t="s">
        <v>53</v>
      </c>
      <c r="B42" s="43"/>
      <c r="C42" s="44"/>
      <c r="D42" s="45"/>
      <c r="E42" s="46">
        <f t="shared" ref="E42:O42" si="16">SUM(E7:E41)</f>
        <v>1974800</v>
      </c>
      <c r="F42" s="47">
        <f t="shared" si="16"/>
        <v>56676.759999999987</v>
      </c>
      <c r="G42" s="48">
        <f t="shared" si="16"/>
        <v>56769.719999999994</v>
      </c>
      <c r="H42" s="47">
        <f t="shared" si="16"/>
        <v>9450.84</v>
      </c>
      <c r="I42" s="48">
        <f t="shared" si="16"/>
        <v>1851902.6799999995</v>
      </c>
      <c r="J42" s="47">
        <f t="shared" si="16"/>
        <v>155062.52116666667</v>
      </c>
      <c r="K42" s="48">
        <f t="shared" si="16"/>
        <v>0</v>
      </c>
      <c r="L42" s="47">
        <f t="shared" si="16"/>
        <v>875</v>
      </c>
      <c r="M42" s="47">
        <f t="shared" si="16"/>
        <v>1383.53</v>
      </c>
      <c r="N42" s="47">
        <f t="shared" si="16"/>
        <v>10325.84</v>
      </c>
      <c r="O42" s="47">
        <f t="shared" si="16"/>
        <v>278834.85849999991</v>
      </c>
      <c r="P42" s="47">
        <f>SUM(P6:P41)</f>
        <v>1695965.1414999994</v>
      </c>
    </row>
    <row r="43" spans="1:16" s="22" customFormat="1" x14ac:dyDescent="0.25">
      <c r="A43" s="49"/>
      <c r="B43" s="49"/>
      <c r="C43" s="49"/>
      <c r="D43" s="49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22" customFormat="1" x14ac:dyDescent="0.25">
      <c r="A44" s="49"/>
      <c r="B44" s="49"/>
      <c r="C44" s="49"/>
      <c r="D44" s="49"/>
      <c r="E44" s="5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22" customFormat="1" x14ac:dyDescent="0.25">
      <c r="A45" s="49"/>
      <c r="B45" s="49"/>
      <c r="C45" s="49"/>
      <c r="D45" s="49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6" s="22" customFormat="1" x14ac:dyDescent="0.25">
      <c r="A46" s="49"/>
      <c r="B46" s="49"/>
      <c r="C46" s="49"/>
      <c r="D46" s="49"/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16" s="22" customFormat="1" x14ac:dyDescent="0.25">
      <c r="A47" s="49"/>
      <c r="B47" s="49"/>
      <c r="C47" s="49"/>
      <c r="D47" s="49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6" s="22" customFormat="1" x14ac:dyDescent="0.25">
      <c r="A48" s="49"/>
      <c r="B48" s="49"/>
      <c r="C48" s="49"/>
      <c r="D48" s="49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 s="22" customFormat="1" x14ac:dyDescent="0.25">
      <c r="A49" s="49"/>
      <c r="B49" s="49"/>
      <c r="C49" s="49"/>
      <c r="D49" s="49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1:16" s="22" customFormat="1" x14ac:dyDescent="0.25">
      <c r="A50" s="49"/>
      <c r="B50" s="49"/>
      <c r="C50" s="49"/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s="22" customFormat="1" ht="14.25" customHeight="1" x14ac:dyDescent="0.25">
      <c r="A51" s="52"/>
      <c r="B51" s="52"/>
      <c r="E51" s="53"/>
      <c r="J51" s="54"/>
      <c r="P51" s="55"/>
    </row>
    <row r="52" spans="1:16" s="22" customFormat="1" x14ac:dyDescent="0.25">
      <c r="A52" s="52"/>
      <c r="B52" s="52"/>
      <c r="E52" s="53"/>
      <c r="J52" s="54"/>
      <c r="P52" s="55"/>
    </row>
    <row r="54" spans="1:16" x14ac:dyDescent="0.25">
      <c r="O54" s="2"/>
    </row>
    <row r="55" spans="1:16" s="60" customFormat="1" ht="18.75" x14ac:dyDescent="0.3">
      <c r="A55" s="57"/>
      <c r="B55" s="58" t="s">
        <v>54</v>
      </c>
      <c r="C55" s="58"/>
      <c r="D55" s="58"/>
      <c r="E55" s="58"/>
      <c r="F55" s="58" t="s">
        <v>55</v>
      </c>
      <c r="G55" s="58"/>
      <c r="H55" s="58"/>
      <c r="I55" s="58"/>
      <c r="J55" s="59"/>
      <c r="K55" s="59"/>
      <c r="L55" s="58"/>
      <c r="M55" s="58"/>
      <c r="N55" s="58"/>
      <c r="O55" s="59"/>
      <c r="P55" s="59"/>
    </row>
    <row r="56" spans="1:16" s="60" customFormat="1" ht="18.75" x14ac:dyDescent="0.3">
      <c r="A56" s="61"/>
      <c r="B56" s="61"/>
      <c r="C56" s="62"/>
      <c r="D56" s="58"/>
      <c r="E56" s="58"/>
      <c r="F56" s="58"/>
      <c r="G56" s="59"/>
      <c r="H56" s="59"/>
      <c r="I56" s="58"/>
      <c r="J56" s="58"/>
      <c r="K56" s="58"/>
      <c r="L56" s="59"/>
      <c r="M56" s="59"/>
      <c r="N56" s="59"/>
      <c r="O56" s="59"/>
      <c r="P56" s="59"/>
    </row>
    <row r="57" spans="1:16" s="59" customFormat="1" ht="18.75" x14ac:dyDescent="0.3">
      <c r="A57" s="61"/>
      <c r="B57" s="63" t="s">
        <v>56</v>
      </c>
      <c r="C57" s="63"/>
      <c r="D57" s="64"/>
      <c r="E57" s="64"/>
      <c r="F57" s="64" t="s">
        <v>57</v>
      </c>
      <c r="G57" s="64"/>
      <c r="H57" s="64"/>
      <c r="I57" s="64"/>
      <c r="J57" s="65"/>
      <c r="L57" s="64"/>
      <c r="M57" s="64"/>
      <c r="N57" s="64"/>
      <c r="O57" s="65"/>
    </row>
    <row r="58" spans="1:16" s="59" customFormat="1" ht="18.75" x14ac:dyDescent="0.3">
      <c r="B58" s="58" t="s">
        <v>58</v>
      </c>
      <c r="C58" s="58"/>
      <c r="D58" s="58"/>
      <c r="E58" s="58"/>
      <c r="F58" s="58" t="s">
        <v>59</v>
      </c>
      <c r="G58" s="58"/>
      <c r="H58" s="58"/>
      <c r="I58" s="58"/>
      <c r="L58" s="58"/>
      <c r="M58" s="58"/>
      <c r="N58" s="58"/>
      <c r="P58" s="65"/>
    </row>
    <row r="59" spans="1:16" x14ac:dyDescent="0.25">
      <c r="C59" s="2"/>
      <c r="D59" s="2"/>
    </row>
    <row r="62" spans="1:16" x14ac:dyDescent="0.25">
      <c r="F62" s="66"/>
    </row>
    <row r="63" spans="1:16" x14ac:dyDescent="0.25">
      <c r="F63" s="66"/>
    </row>
    <row r="64" spans="1:16" x14ac:dyDescent="0.25">
      <c r="C64" s="2"/>
      <c r="D64" s="2"/>
    </row>
    <row r="69" spans="3:5" x14ac:dyDescent="0.25">
      <c r="C69" s="67"/>
      <c r="D69" s="67"/>
      <c r="E69" s="68"/>
    </row>
    <row r="76" spans="3:5" x14ac:dyDescent="0.25">
      <c r="E76" s="69"/>
    </row>
    <row r="78" spans="3:5" x14ac:dyDescent="0.25">
      <c r="C78" s="70"/>
      <c r="D78" s="70"/>
      <c r="E78" s="71"/>
    </row>
    <row r="79" spans="3:5" x14ac:dyDescent="0.25">
      <c r="C79" s="70"/>
      <c r="D79" s="70"/>
      <c r="E79" s="71"/>
    </row>
  </sheetData>
  <mergeCells count="17">
    <mergeCell ref="B58:C58"/>
    <mergeCell ref="D58:E58"/>
    <mergeCell ref="F58:I58"/>
    <mergeCell ref="L58:N58"/>
    <mergeCell ref="D56:F56"/>
    <mergeCell ref="I56:K56"/>
    <mergeCell ref="B57:C57"/>
    <mergeCell ref="D57:E57"/>
    <mergeCell ref="F57:I57"/>
    <mergeCell ref="L57:N57"/>
    <mergeCell ref="A2:P2"/>
    <mergeCell ref="A3:P3"/>
    <mergeCell ref="A42:C42"/>
    <mergeCell ref="B55:C55"/>
    <mergeCell ref="D55:E55"/>
    <mergeCell ref="F55:I55"/>
    <mergeCell ref="L55:N55"/>
  </mergeCells>
  <printOptions horizontalCentered="1"/>
  <pageMargins left="0.70866141732283505" right="0.70866141732283505" top="0.74803149606299202" bottom="0.17" header="0.31496062992126" footer="0.31496062992126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2022-10-12T16:46:31Z</dcterms:modified>
</cp:coreProperties>
</file>