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JULIO\"/>
    </mc:Choice>
  </mc:AlternateContent>
  <xr:revisionPtr revIDLastSave="0" documentId="13_ncr:1_{F492B9E4-BE0A-4561-8ADB-29F396BCD1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a" sheetId="2" r:id="rId1"/>
    <sheet name="Sheet1" sheetId="3" r:id="rId2"/>
  </sheets>
  <externalReferences>
    <externalReference r:id="rId3"/>
  </externalReferences>
  <definedNames>
    <definedName name="_xlnm._FilterDatabase" localSheetId="0" hidden="1">Fija!$A$5:$N$47</definedName>
    <definedName name="_xlnm.Print_Area" localSheetId="0">Fija!$A$1:$N$55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2" l="1"/>
  <c r="L37" i="2"/>
  <c r="M37" i="2" s="1"/>
  <c r="N37" i="2" s="1"/>
  <c r="H37" i="2"/>
  <c r="D38" i="2"/>
  <c r="G38" i="2"/>
  <c r="L16" i="2"/>
  <c r="K38" i="2"/>
  <c r="M15" i="2"/>
  <c r="M18" i="2"/>
  <c r="N16" i="2"/>
  <c r="N11" i="2"/>
  <c r="N14" i="2"/>
  <c r="F36" i="2"/>
  <c r="E36" i="2"/>
  <c r="I27" i="2"/>
  <c r="F27" i="2"/>
  <c r="F28" i="2"/>
  <c r="F29" i="2"/>
  <c r="E27" i="2"/>
  <c r="E28" i="2"/>
  <c r="N10" i="2"/>
  <c r="M36" i="2" l="1"/>
  <c r="N36" i="2" s="1"/>
  <c r="M27" i="2"/>
  <c r="M28" i="2"/>
  <c r="N28" i="2"/>
  <c r="H18" i="2" l="1"/>
  <c r="H15" i="2"/>
  <c r="N15" i="2" l="1"/>
  <c r="N27" i="2" l="1"/>
  <c r="N20" i="2"/>
  <c r="N19" i="2"/>
  <c r="N18" i="2"/>
  <c r="N17" i="2"/>
  <c r="N13" i="2"/>
  <c r="N12" i="2"/>
  <c r="L11" i="2"/>
  <c r="L35" i="2" l="1"/>
  <c r="F35" i="2"/>
  <c r="E35" i="2"/>
  <c r="L34" i="2"/>
  <c r="F34" i="2"/>
  <c r="E34" i="2"/>
  <c r="L33" i="2"/>
  <c r="F33" i="2"/>
  <c r="E33" i="2"/>
  <c r="L32" i="2"/>
  <c r="F32" i="2"/>
  <c r="E32" i="2"/>
  <c r="F31" i="2"/>
  <c r="E31" i="2"/>
  <c r="L30" i="2"/>
  <c r="F30" i="2"/>
  <c r="E30" i="2"/>
  <c r="E29" i="2"/>
  <c r="F26" i="2"/>
  <c r="E26" i="2"/>
  <c r="L25" i="2"/>
  <c r="F25" i="2"/>
  <c r="E25" i="2"/>
  <c r="N24" i="2"/>
  <c r="F24" i="2"/>
  <c r="E24" i="2"/>
  <c r="N23" i="2"/>
  <c r="F23" i="2"/>
  <c r="E23" i="2"/>
  <c r="N22" i="2"/>
  <c r="L22" i="2"/>
  <c r="F22" i="2"/>
  <c r="E22" i="2"/>
  <c r="E21" i="2"/>
  <c r="F9" i="2"/>
  <c r="E9" i="2"/>
  <c r="L7" i="2"/>
  <c r="F7" i="2"/>
  <c r="E7" i="2"/>
  <c r="N8" i="2"/>
  <c r="L8" i="2"/>
  <c r="F8" i="2"/>
  <c r="E8" i="2"/>
  <c r="L6" i="2"/>
  <c r="H6" i="2"/>
  <c r="L38" i="2" l="1"/>
  <c r="F38" i="2"/>
  <c r="E38" i="2"/>
  <c r="H8" i="2"/>
  <c r="I8" i="2" s="1"/>
  <c r="H30" i="2"/>
  <c r="N21" i="2"/>
  <c r="H23" i="2"/>
  <c r="H24" i="2"/>
  <c r="H7" i="2"/>
  <c r="I7" i="2" s="1"/>
  <c r="N7" i="2" s="1"/>
  <c r="H22" i="2"/>
  <c r="H31" i="2"/>
  <c r="N31" i="2" s="1"/>
  <c r="H32" i="2"/>
  <c r="H33" i="2"/>
  <c r="M33" i="2" s="1"/>
  <c r="N33" i="2" s="1"/>
  <c r="H34" i="2"/>
  <c r="H9" i="2"/>
  <c r="N9" i="2" s="1"/>
  <c r="H21" i="2"/>
  <c r="H25" i="2"/>
  <c r="I25" i="2" s="1"/>
  <c r="N25" i="2" s="1"/>
  <c r="H26" i="2"/>
  <c r="H29" i="2"/>
  <c r="H35" i="2"/>
  <c r="M35" i="2" s="1"/>
  <c r="N35" i="2" s="1"/>
  <c r="M30" i="2"/>
  <c r="N30" i="2" s="1"/>
  <c r="N6" i="2"/>
  <c r="N29" i="2" l="1"/>
  <c r="M26" i="2"/>
  <c r="N26" i="2" s="1"/>
  <c r="N38" i="2" s="1"/>
  <c r="H38" i="2"/>
  <c r="J38" i="2"/>
  <c r="M38" i="2" l="1"/>
  <c r="I38" i="2"/>
</calcChain>
</file>

<file path=xl/sharedStrings.xml><?xml version="1.0" encoding="utf-8"?>
<sst xmlns="http://schemas.openxmlformats.org/spreadsheetml/2006/main" count="90" uniqueCount="49">
  <si>
    <t>Total General RD$</t>
  </si>
  <si>
    <t>Analista</t>
  </si>
  <si>
    <t>Analista II</t>
  </si>
  <si>
    <t xml:space="preserve">Analista </t>
  </si>
  <si>
    <t>Auxiliar Administrativo</t>
  </si>
  <si>
    <t>Mensajero Externo</t>
  </si>
  <si>
    <t>Conserje</t>
  </si>
  <si>
    <t>Chofer</t>
  </si>
  <si>
    <t>Gestor de Redes Sociales</t>
  </si>
  <si>
    <t>Diseñador Gráfico</t>
  </si>
  <si>
    <t>Coordinador del Despacho</t>
  </si>
  <si>
    <t>Directora General</t>
  </si>
  <si>
    <t>Técnico de OAI</t>
  </si>
  <si>
    <t>Gestor de Protocolo</t>
  </si>
  <si>
    <t>Web Master</t>
  </si>
  <si>
    <t>Soporte Mesa de Ayuda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</si>
  <si>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</si>
  <si>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</si>
  <si>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</si>
  <si>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</si>
  <si>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</si>
  <si>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</si>
  <si>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</si>
  <si>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</si>
  <si>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</si>
  <si>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</si>
  <si>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</si>
  <si>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</si>
  <si>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</si>
  <si>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Unidad de Análisis Financiero</t>
  </si>
  <si>
    <t>Sexo</t>
  </si>
  <si>
    <t>M</t>
  </si>
  <si>
    <t>F</t>
  </si>
  <si>
    <t>Asesor de Confianza</t>
  </si>
  <si>
    <t xml:space="preserve">Enc. División de Contabilidad </t>
  </si>
  <si>
    <t>Enc. Dpto. Administrativo y Financiero</t>
  </si>
  <si>
    <t>Coordinador Analisis Operativo</t>
  </si>
  <si>
    <t>Programador de Computadoras</t>
  </si>
  <si>
    <t xml:space="preserve">Analista de Presupuesto </t>
  </si>
  <si>
    <t>Recepcionista</t>
  </si>
  <si>
    <t>Mensajero Interno</t>
  </si>
  <si>
    <t>Coordinador de Analisis</t>
  </si>
  <si>
    <t xml:space="preserve">Giancarlo Ricardo </t>
  </si>
  <si>
    <t>Merary Lantigua</t>
  </si>
  <si>
    <t xml:space="preserve">Preparado Por: </t>
  </si>
  <si>
    <t>Revisado por:</t>
  </si>
  <si>
    <t>Carlos Castellanos</t>
  </si>
  <si>
    <t xml:space="preserve">Aprobado por: </t>
  </si>
  <si>
    <t>Nómina Personal Fijo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</si>
</sst>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rgb="FFFF0000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u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b/>
      <sz val="14"/>
      <color theme="1"/>
      <name val="Calibri Light"/>
      <family val="2"/>
    </font>
    <font>
      <sz val="1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  <xf numFmtId="43" fontId="3" fillId="0" borderId="0" xfId="1" applyFont="1"/>
    <xf numFmtId="0" fontId="3" fillId="0" borderId="0" xfId="0" applyFont="1"/>
    <xf numFmtId="43" fontId="4" fillId="0" borderId="0" xfId="1" applyFont="1" applyBorder="1"/>
    <xf numFmtId="43" fontId="5" fillId="0" borderId="0" xfId="1" applyFont="1" applyFill="1" applyBorder="1"/>
    <xf numFmtId="0" fontId="5" fillId="0" borderId="0" xfId="0" applyFont="1"/>
    <xf numFmtId="0" fontId="4" fillId="0" borderId="0" xfId="0" applyFont="1"/>
    <xf numFmtId="43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5" xfId="1" applyFont="1" applyBorder="1" applyAlignment="1">
      <alignment horizontal="right" vertical="center"/>
    </xf>
    <xf numFmtId="43" fontId="8" fillId="0" borderId="5" xfId="1" applyFont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43" fontId="8" fillId="0" borderId="6" xfId="1" applyFont="1" applyBorder="1" applyAlignment="1">
      <alignment horizontal="right" vertical="center"/>
    </xf>
    <xf numFmtId="43" fontId="8" fillId="0" borderId="6" xfId="1" applyFont="1" applyBorder="1" applyAlignment="1">
      <alignment vertical="center"/>
    </xf>
    <xf numFmtId="43" fontId="8" fillId="0" borderId="6" xfId="1" applyFont="1" applyFill="1" applyBorder="1" applyAlignment="1">
      <alignment vertical="center"/>
    </xf>
    <xf numFmtId="43" fontId="8" fillId="0" borderId="6" xfId="1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3" fontId="8" fillId="0" borderId="6" xfId="1" applyFont="1" applyBorder="1" applyAlignment="1" applyProtection="1">
      <alignment horizontal="right" vertical="center"/>
    </xf>
    <xf numFmtId="43" fontId="8" fillId="0" borderId="6" xfId="1" applyFont="1" applyFill="1" applyBorder="1" applyAlignment="1" applyProtection="1">
      <alignment horizontal="right" vertical="center"/>
    </xf>
    <xf numFmtId="0" fontId="2" fillId="0" borderId="0" xfId="0" applyFont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3" fontId="5" fillId="3" borderId="6" xfId="1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8" xfId="0" applyNumberFormat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3" fontId="2" fillId="4" borderId="6" xfId="1" applyFont="1" applyFill="1" applyBorder="1" applyAlignment="1">
      <alignment horizontal="right" vertical="center"/>
    </xf>
    <xf numFmtId="43" fontId="2" fillId="4" borderId="5" xfId="1" applyFont="1" applyFill="1" applyBorder="1" applyAlignment="1">
      <alignment horizontal="right" vertical="center"/>
    </xf>
    <xf numFmtId="43" fontId="2" fillId="4" borderId="6" xfId="1" applyFont="1" applyFill="1" applyBorder="1" applyAlignment="1">
      <alignment vertical="center"/>
    </xf>
    <xf numFmtId="43" fontId="8" fillId="4" borderId="6" xfId="1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43" fontId="2" fillId="4" borderId="6" xfId="1" applyFont="1" applyFill="1" applyBorder="1" applyAlignment="1">
      <alignment horizontal="left" vertical="center"/>
    </xf>
    <xf numFmtId="43" fontId="2" fillId="4" borderId="5" xfId="1" applyFont="1" applyFill="1" applyBorder="1" applyAlignment="1">
      <alignment horizontal="left" vertical="center"/>
    </xf>
    <xf numFmtId="43" fontId="11" fillId="0" borderId="6" xfId="1" applyFont="1" applyFill="1" applyBorder="1" applyAlignment="1">
      <alignment horizontal="right" vertical="center"/>
    </xf>
    <xf numFmtId="43" fontId="2" fillId="0" borderId="6" xfId="1" applyFont="1" applyFill="1" applyBorder="1" applyAlignment="1">
      <alignment horizontal="right" vertical="center"/>
    </xf>
    <xf numFmtId="43" fontId="2" fillId="0" borderId="5" xfId="1" applyFont="1" applyFill="1" applyBorder="1" applyAlignment="1">
      <alignment horizontal="right" vertical="center"/>
    </xf>
    <xf numFmtId="43" fontId="2" fillId="0" borderId="5" xfId="1" applyFont="1" applyFill="1" applyBorder="1" applyAlignment="1">
      <alignment vertical="center"/>
    </xf>
    <xf numFmtId="43" fontId="7" fillId="0" borderId="2" xfId="1" applyFont="1" applyFill="1" applyBorder="1" applyAlignment="1">
      <alignment vertical="center"/>
    </xf>
    <xf numFmtId="43" fontId="7" fillId="0" borderId="1" xfId="0" applyNumberFormat="1" applyFont="1" applyFill="1" applyBorder="1" applyAlignment="1">
      <alignment vertical="center"/>
    </xf>
    <xf numFmtId="43" fontId="7" fillId="0" borderId="2" xfId="0" applyNumberFormat="1" applyFont="1" applyFill="1" applyBorder="1" applyAlignment="1">
      <alignment vertical="center"/>
    </xf>
    <xf numFmtId="0" fontId="7" fillId="0" borderId="0" xfId="0" applyFont="1"/>
    <xf numFmtId="43" fontId="2" fillId="4" borderId="5" xfId="1" applyFont="1" applyFill="1" applyBorder="1" applyAlignment="1">
      <alignment vertical="center"/>
    </xf>
    <xf numFmtId="43" fontId="8" fillId="0" borderId="5" xfId="1" applyFont="1" applyFill="1" applyBorder="1" applyAlignment="1" applyProtection="1">
      <alignment horizontal="right" vertical="center"/>
    </xf>
    <xf numFmtId="43" fontId="8" fillId="0" borderId="5" xfId="1" applyFont="1" applyBorder="1" applyAlignment="1" applyProtection="1">
      <alignment horizontal="right" vertical="center"/>
    </xf>
    <xf numFmtId="0" fontId="7" fillId="0" borderId="0" xfId="0" applyFont="1" applyBorder="1" applyAlignment="1">
      <alignment horizontal="center" vertical="center"/>
    </xf>
    <xf numFmtId="43" fontId="7" fillId="0" borderId="0" xfId="1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895351</xdr:colOff>
      <xdr:row>0</xdr:row>
      <xdr:rowOff>0</xdr:rowOff>
    </xdr:from>
    <xdr:ext cx="1914524" cy="723900"/>
    <xdr:pic>
      <xdr:nvPicPr>
        <xdr:cNvPr id="2" name="Imagen 1">
          <a:extLst>
            <a:ext uri="{FF2B5EF4-FFF2-40B4-BE49-F238E27FC236}">
              <a16:creationId xmlns:a16="http://schemas.microsoft.com/office/drawing/2014/main" id="{6235C32F-B192-4FC7-BEBE-E9820CBDFB2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571500"/>
          <a:ext cx="1914524" cy="7239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75"/>
  <sheetViews>
    <sheetView showGridLines="0" tabSelected="1" zoomScaleNormal="100" workbookViewId="0">
      <pane ySplit="5" topLeftCell="A30" activePane="bottomLeft" state="frozen"/>
      <selection pane="bottomLeft" activeCell="E47" sqref="E47"/>
    </sheetView>
  </sheetViews>
  <sheetFormatPr baseColWidth="10" defaultColWidth="11.42578125" defaultRowHeight="15.75" x14ac:dyDescent="0.25"/>
  <cols>
    <col min="1" max="1" width="5.85546875" style="3" customWidth="1"/>
    <col min="2" max="2" width="36.85546875" style="1" customWidth="1"/>
    <col min="3" max="3" width="16.7109375" style="1" customWidth="1"/>
    <col min="4" max="4" width="27.7109375" style="2" bestFit="1" customWidth="1"/>
    <col min="5" max="6" width="15.140625" style="1" bestFit="1" customWidth="1"/>
    <col min="7" max="7" width="14.42578125" style="1" customWidth="1"/>
    <col min="8" max="8" width="30.42578125" style="1" customWidth="1"/>
    <col min="9" max="9" width="16.5703125" style="1" bestFit="1" customWidth="1"/>
    <col min="10" max="10" width="19.28515625" style="1" customWidth="1"/>
    <col min="11" max="11" width="13.5703125" style="1" customWidth="1"/>
    <col min="12" max="12" width="19" style="1" customWidth="1"/>
    <col min="13" max="13" width="19.85546875" style="1" customWidth="1"/>
    <col min="14" max="14" width="21.85546875" style="1" customWidth="1"/>
    <col min="15" max="15" width="10.28515625" style="1" customWidth="1"/>
    <col min="16" max="16" width="54" style="1" customWidth="1"/>
    <col min="17" max="17" width="57.5703125" style="1" bestFit="1" customWidth="1"/>
    <col min="18" max="18" width="13.140625" style="1" bestFit="1" customWidth="1"/>
    <col min="19" max="19" width="11.42578125" style="1"/>
    <col min="20" max="20" width="23.140625" style="1" bestFit="1" customWidth="1"/>
    <col min="21" max="16384" width="11.42578125" style="1"/>
  </cols>
  <sheetData>
    <row r="2" spans="1:18" ht="18.75" x14ac:dyDescent="0.25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9"/>
      <c r="P2" s="9"/>
      <c r="Q2" s="9"/>
    </row>
    <row r="3" spans="1:18" ht="18.75" x14ac:dyDescent="0.25">
      <c r="A3" s="64" t="s">
        <v>48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9"/>
      <c r="P3" s="9"/>
      <c r="Q3" s="9"/>
      <c r="R3" s="9"/>
    </row>
    <row r="4" spans="1:18" ht="9" customHeight="1" x14ac:dyDescent="0.25">
      <c r="B4" s="35"/>
      <c r="C4" s="35"/>
      <c r="D4" s="37"/>
      <c r="E4" s="35"/>
      <c r="F4" s="35"/>
      <c r="G4" s="35"/>
      <c r="H4" s="35"/>
      <c r="I4" s="36"/>
      <c r="J4" s="36"/>
      <c r="K4" s="37"/>
      <c r="L4" s="37"/>
      <c r="M4" s="36"/>
      <c r="N4" s="36"/>
      <c r="O4" s="35"/>
      <c r="P4" s="35"/>
      <c r="Q4" s="35"/>
      <c r="R4" s="35"/>
    </row>
    <row r="5" spans="1:18" s="31" customFormat="1" ht="31.5" x14ac:dyDescent="0.25">
      <c r="A5" s="33" t="s">
        <v>28</v>
      </c>
      <c r="B5" s="32" t="s">
        <v>27</v>
      </c>
      <c r="C5" s="32" t="s">
        <v>30</v>
      </c>
      <c r="D5" s="34" t="s">
        <v>26</v>
      </c>
      <c r="E5" s="33" t="s">
        <v>25</v>
      </c>
      <c r="F5" s="33" t="s">
        <v>24</v>
      </c>
      <c r="G5" s="33" t="s">
        <v>23</v>
      </c>
      <c r="H5" s="33" t="s">
        <v>22</v>
      </c>
      <c r="I5" s="33" t="s">
        <v>21</v>
      </c>
      <c r="J5" s="33" t="s">
        <v>20</v>
      </c>
      <c r="K5" s="33" t="s">
        <v>19</v>
      </c>
      <c r="L5" s="33" t="s">
        <v>18</v>
      </c>
      <c r="M5" s="33" t="s">
        <v>17</v>
      </c>
      <c r="N5" s="32" t="s">
        <v>16</v>
      </c>
    </row>
    <row r="6" spans="1:18" s="12" customFormat="1" x14ac:dyDescent="0.25">
      <c r="A6" s="21">
        <v>1</v>
      </c>
      <c r="B6" s="47" t="s">
        <v>11</v>
      </c>
      <c r="C6" s="39" t="s">
        <v>32</v>
      </c>
      <c r="D6" s="43">
        <v>270000</v>
      </c>
      <c r="E6" s="30">
        <v>7749</v>
      </c>
      <c r="F6" s="29">
        <v>4943</v>
      </c>
      <c r="G6" s="22"/>
      <c r="H6" s="22">
        <f t="shared" ref="H6:H9" si="0">+D6-(E6+F6+G6)</f>
        <v>257308</v>
      </c>
      <c r="I6" s="22">
        <v>52909.67</v>
      </c>
      <c r="J6" s="22"/>
      <c r="K6" s="22">
        <v>25</v>
      </c>
      <c r="L6" s="22">
        <f t="shared" ref="L6:L8" si="1">+G6+J6+K6</f>
        <v>25</v>
      </c>
      <c r="M6" s="22">
        <v>65627.47</v>
      </c>
      <c r="N6" s="25">
        <f t="shared" ref="N6" si="2">+D6-M6</f>
        <v>204372.53</v>
      </c>
    </row>
    <row r="7" spans="1:18" s="12" customFormat="1" x14ac:dyDescent="0.25">
      <c r="A7" s="26">
        <v>2</v>
      </c>
      <c r="B7" s="48" t="s">
        <v>41</v>
      </c>
      <c r="C7" s="41" t="s">
        <v>31</v>
      </c>
      <c r="D7" s="45">
        <v>115000</v>
      </c>
      <c r="E7" s="24">
        <f>IF(D7&gt;=[1]Datos!$D$14,([1]Datos!$D$14*[1]Datos!$C$14),IF(D7&lt;=[1]Datos!$D$14,(D7*[1]Datos!$C$14)))</f>
        <v>3300.5</v>
      </c>
      <c r="F7" s="23">
        <f>IF(D7&gt;=[1]Datos!$D$15,([1]Datos!$D$15*[1]Datos!$C$15),IF(D7&lt;=[1]Datos!$D$15,(D7*[1]Datos!$C$15)))</f>
        <v>3496</v>
      </c>
      <c r="G7" s="28"/>
      <c r="H7" s="22">
        <f t="shared" si="0"/>
        <v>108203.5</v>
      </c>
      <c r="I7" s="22">
        <f>IF(H7&lt;=[1]Datos!$G$7,"0",IF(H7&lt;=[1]Datos!$G$8,(H7-[1]Datos!$F$8)*[1]Datos!$I$6,IF(H7&lt;=[1]Datos!$G$9,[1]Datos!$I$8+(H7-[1]Datos!$F$9)*[1]Datos!$J$6,IF(H7&gt;=[1]Datos!$F$10,([1]Datos!$I$8+[1]Datos!$J$8)+(H7-[1]Datos!$F$10)*[1]Datos!$K$6))))</f>
        <v>15633.735666666667</v>
      </c>
      <c r="J7" s="19"/>
      <c r="K7" s="23">
        <v>25</v>
      </c>
      <c r="L7" s="22">
        <f t="shared" si="1"/>
        <v>25</v>
      </c>
      <c r="M7" s="22">
        <v>22455.24</v>
      </c>
      <c r="N7" s="25">
        <f t="shared" ref="N7" si="3">+D7-M7</f>
        <v>92544.76</v>
      </c>
    </row>
    <row r="8" spans="1:18" s="12" customFormat="1" x14ac:dyDescent="0.25">
      <c r="A8" s="21">
        <v>3</v>
      </c>
      <c r="B8" s="47" t="s">
        <v>10</v>
      </c>
      <c r="C8" s="40" t="s">
        <v>32</v>
      </c>
      <c r="D8" s="44">
        <v>70000</v>
      </c>
      <c r="E8" s="30">
        <f>IF(D8&gt;=[1]Datos!$D$14,([1]Datos!$D$14*[1]Datos!$C$14),IF(D8&lt;=[1]Datos!$D$14,(D8*[1]Datos!$C$14)))</f>
        <v>2009</v>
      </c>
      <c r="F8" s="29">
        <f>IF(D8&gt;=[1]Datos!$D$15,([1]Datos!$D$15*[1]Datos!$C$15),IF(D8&lt;=[1]Datos!$D$15,(D8*[1]Datos!$C$15)))</f>
        <v>2128</v>
      </c>
      <c r="G8" s="22"/>
      <c r="H8" s="22">
        <f>+D8-(E8+F8+G8)</f>
        <v>65863</v>
      </c>
      <c r="I8" s="22">
        <f>IF(H8&lt;=[1]Datos!$G$7,"0",IF(H8&lt;=[1]Datos!$G$8,(H8-[1]Datos!$F$8)*[1]Datos!$I$6,IF(H8&lt;=[1]Datos!$G$9,[1]Datos!$I$8+(H8-[1]Datos!$F$9)*[1]Datos!$J$6,IF(H8&gt;=[1]Datos!$F$10,([1]Datos!$I$8+[1]Datos!$J$8)+(H8-[1]Datos!$F$10)*[1]Datos!$K$6))))</f>
        <v>5368.4756666666663</v>
      </c>
      <c r="J8" s="22"/>
      <c r="K8" s="22">
        <v>25</v>
      </c>
      <c r="L8" s="22">
        <f t="shared" si="1"/>
        <v>25</v>
      </c>
      <c r="M8" s="22">
        <v>9530.48</v>
      </c>
      <c r="N8" s="25">
        <f t="shared" ref="N8:N9" si="4">+D8-M8</f>
        <v>60469.520000000004</v>
      </c>
    </row>
    <row r="9" spans="1:18" s="12" customFormat="1" x14ac:dyDescent="0.25">
      <c r="A9" s="26">
        <v>4</v>
      </c>
      <c r="B9" s="48" t="s">
        <v>33</v>
      </c>
      <c r="C9" s="41" t="s">
        <v>31</v>
      </c>
      <c r="D9" s="46">
        <v>130000</v>
      </c>
      <c r="E9" s="24">
        <f>IF(D9&gt;=[1]Datos!$D$14,([1]Datos!$D$14*[1]Datos!$C$14),IF(D9&lt;=[1]Datos!$D$14,(D9*[1]Datos!$C$14)))</f>
        <v>3731</v>
      </c>
      <c r="F9" s="23">
        <f>IF(D9&gt;=[1]Datos!$D$15,([1]Datos!$D$15*[1]Datos!$C$15),IF(D9&lt;=[1]Datos!$D$15,(D9*[1]Datos!$C$15)))</f>
        <v>3952</v>
      </c>
      <c r="G9" s="23"/>
      <c r="H9" s="22">
        <f t="shared" si="0"/>
        <v>122317</v>
      </c>
      <c r="I9" s="22">
        <v>19162.12</v>
      </c>
      <c r="J9" s="24"/>
      <c r="K9" s="23">
        <v>25</v>
      </c>
      <c r="L9" s="22">
        <v>25</v>
      </c>
      <c r="M9" s="22">
        <v>26870.12</v>
      </c>
      <c r="N9" s="25">
        <f t="shared" si="4"/>
        <v>103129.88</v>
      </c>
    </row>
    <row r="10" spans="1:18" s="12" customFormat="1" x14ac:dyDescent="0.25">
      <c r="A10" s="21">
        <v>5</v>
      </c>
      <c r="B10" s="48" t="s">
        <v>3</v>
      </c>
      <c r="C10" s="41" t="s">
        <v>32</v>
      </c>
      <c r="D10" s="45">
        <v>60000</v>
      </c>
      <c r="E10" s="24">
        <v>1722</v>
      </c>
      <c r="F10" s="23">
        <v>1824</v>
      </c>
      <c r="G10" s="23"/>
      <c r="H10" s="22">
        <v>56454</v>
      </c>
      <c r="I10" s="22">
        <v>3486.6756666666661</v>
      </c>
      <c r="J10" s="23">
        <v>2907.34</v>
      </c>
      <c r="K10" s="23">
        <v>25</v>
      </c>
      <c r="L10" s="22">
        <f>+J10+K10</f>
        <v>2932.34</v>
      </c>
      <c r="M10" s="22">
        <v>9965.02</v>
      </c>
      <c r="N10" s="25">
        <f>+D10-M10</f>
        <v>50034.979999999996</v>
      </c>
    </row>
    <row r="11" spans="1:18" s="12" customFormat="1" x14ac:dyDescent="0.25">
      <c r="A11" s="26">
        <v>6</v>
      </c>
      <c r="B11" s="48" t="s">
        <v>1</v>
      </c>
      <c r="C11" s="41" t="s">
        <v>32</v>
      </c>
      <c r="D11" s="45">
        <v>71000</v>
      </c>
      <c r="E11" s="24">
        <v>2037.7</v>
      </c>
      <c r="F11" s="24">
        <v>2158.4</v>
      </c>
      <c r="G11" s="24"/>
      <c r="H11" s="25">
        <v>66803.899999999994</v>
      </c>
      <c r="I11" s="25">
        <v>5556.6556666666656</v>
      </c>
      <c r="J11" s="24"/>
      <c r="K11" s="24">
        <v>25</v>
      </c>
      <c r="L11" s="22">
        <f>+J11+K11</f>
        <v>25</v>
      </c>
      <c r="M11" s="22">
        <v>9777.76</v>
      </c>
      <c r="N11" s="25">
        <f>+D11-M11</f>
        <v>61222.239999999998</v>
      </c>
    </row>
    <row r="12" spans="1:18" s="12" customFormat="1" x14ac:dyDescent="0.25">
      <c r="A12" s="21">
        <v>7</v>
      </c>
      <c r="B12" s="48" t="s">
        <v>1</v>
      </c>
      <c r="C12" s="41" t="s">
        <v>32</v>
      </c>
      <c r="D12" s="45">
        <v>58000</v>
      </c>
      <c r="E12" s="24">
        <v>1664.6</v>
      </c>
      <c r="F12" s="24">
        <v>1763.2</v>
      </c>
      <c r="G12" s="24"/>
      <c r="H12" s="25">
        <v>54572.2</v>
      </c>
      <c r="I12" s="25">
        <v>3110.32</v>
      </c>
      <c r="J12" s="24"/>
      <c r="K12" s="24">
        <v>25</v>
      </c>
      <c r="L12" s="25">
        <v>25</v>
      </c>
      <c r="M12" s="25">
        <v>6563.12</v>
      </c>
      <c r="N12" s="25">
        <f t="shared" ref="N12:N15" si="5">+D12-M12</f>
        <v>51436.88</v>
      </c>
    </row>
    <row r="13" spans="1:18" s="12" customFormat="1" x14ac:dyDescent="0.25">
      <c r="A13" s="26">
        <v>8</v>
      </c>
      <c r="B13" s="48" t="s">
        <v>1</v>
      </c>
      <c r="C13" s="41" t="s">
        <v>31</v>
      </c>
      <c r="D13" s="45">
        <v>65000</v>
      </c>
      <c r="E13" s="24">
        <v>1865.5</v>
      </c>
      <c r="F13" s="23">
        <v>1976</v>
      </c>
      <c r="G13" s="23"/>
      <c r="H13" s="22">
        <v>61158.5</v>
      </c>
      <c r="I13" s="22">
        <v>4427.5756666666657</v>
      </c>
      <c r="J13" s="24"/>
      <c r="K13" s="23">
        <v>25</v>
      </c>
      <c r="L13" s="22">
        <v>25</v>
      </c>
      <c r="M13" s="22">
        <v>8294.08</v>
      </c>
      <c r="N13" s="25">
        <f t="shared" si="5"/>
        <v>56705.919999999998</v>
      </c>
    </row>
    <row r="14" spans="1:18" s="12" customFormat="1" x14ac:dyDescent="0.25">
      <c r="A14" s="21">
        <v>9</v>
      </c>
      <c r="B14" s="48" t="s">
        <v>1</v>
      </c>
      <c r="C14" s="41" t="s">
        <v>32</v>
      </c>
      <c r="D14" s="45">
        <v>65000</v>
      </c>
      <c r="E14" s="24">
        <v>1865.5</v>
      </c>
      <c r="F14" s="23">
        <v>1976</v>
      </c>
      <c r="G14" s="23"/>
      <c r="H14" s="22">
        <v>61158.5</v>
      </c>
      <c r="I14" s="22">
        <v>4427.5756666666657</v>
      </c>
      <c r="J14" s="24"/>
      <c r="K14" s="23">
        <v>25</v>
      </c>
      <c r="L14" s="22">
        <v>25</v>
      </c>
      <c r="M14" s="22">
        <v>8294.08</v>
      </c>
      <c r="N14" s="25">
        <f>+D14-M14</f>
        <v>56705.919999999998</v>
      </c>
    </row>
    <row r="15" spans="1:18" s="12" customFormat="1" x14ac:dyDescent="0.25">
      <c r="A15" s="26">
        <v>10</v>
      </c>
      <c r="B15" s="48" t="s">
        <v>1</v>
      </c>
      <c r="C15" s="41" t="s">
        <v>31</v>
      </c>
      <c r="D15" s="45">
        <v>65000</v>
      </c>
      <c r="E15" s="45">
        <v>1865.5</v>
      </c>
      <c r="F15" s="45">
        <v>1976</v>
      </c>
      <c r="G15" s="23"/>
      <c r="H15" s="22">
        <f>+D15-(E15+F15+G15)</f>
        <v>61158.5</v>
      </c>
      <c r="I15" s="22">
        <v>0</v>
      </c>
      <c r="J15" s="24"/>
      <c r="K15" s="23">
        <v>25</v>
      </c>
      <c r="L15" s="22">
        <v>25</v>
      </c>
      <c r="M15" s="22">
        <f>+E15+F15+L15</f>
        <v>3866.5</v>
      </c>
      <c r="N15" s="17">
        <f t="shared" si="5"/>
        <v>61133.5</v>
      </c>
    </row>
    <row r="16" spans="1:18" s="12" customFormat="1" x14ac:dyDescent="0.25">
      <c r="A16" s="21">
        <v>11</v>
      </c>
      <c r="B16" s="45" t="s">
        <v>1</v>
      </c>
      <c r="C16" s="41" t="s">
        <v>31</v>
      </c>
      <c r="D16" s="45">
        <v>71000</v>
      </c>
      <c r="E16" s="24">
        <v>2037.7</v>
      </c>
      <c r="F16" s="23">
        <v>2158.4</v>
      </c>
      <c r="G16" s="23">
        <v>1350.12</v>
      </c>
      <c r="H16" s="22">
        <v>65453.78</v>
      </c>
      <c r="I16" s="22">
        <v>5286.63</v>
      </c>
      <c r="J16" s="23"/>
      <c r="K16" s="23">
        <v>25</v>
      </c>
      <c r="L16" s="22">
        <f>+G16+K16</f>
        <v>1375.12</v>
      </c>
      <c r="M16" s="22">
        <v>10857.85</v>
      </c>
      <c r="N16" s="17">
        <f>+D16-M16</f>
        <v>60142.15</v>
      </c>
    </row>
    <row r="17" spans="1:14" s="12" customFormat="1" x14ac:dyDescent="0.25">
      <c r="A17" s="26">
        <v>12</v>
      </c>
      <c r="B17" s="49" t="s">
        <v>2</v>
      </c>
      <c r="C17" s="42" t="s">
        <v>31</v>
      </c>
      <c r="D17" s="45">
        <v>71000</v>
      </c>
      <c r="E17" s="24">
        <v>2037.7</v>
      </c>
      <c r="F17" s="23">
        <v>2158.4</v>
      </c>
      <c r="G17" s="28"/>
      <c r="H17" s="22">
        <v>66803.899999999994</v>
      </c>
      <c r="I17" s="22">
        <v>5556.66</v>
      </c>
      <c r="J17" s="27"/>
      <c r="K17" s="23">
        <v>25</v>
      </c>
      <c r="L17" s="22">
        <v>25</v>
      </c>
      <c r="M17" s="22">
        <v>9777.76</v>
      </c>
      <c r="N17" s="25">
        <f>+D17-M17</f>
        <v>61222.239999999998</v>
      </c>
    </row>
    <row r="18" spans="1:14" s="12" customFormat="1" x14ac:dyDescent="0.25">
      <c r="A18" s="21">
        <v>13</v>
      </c>
      <c r="B18" s="48" t="s">
        <v>36</v>
      </c>
      <c r="C18" s="41" t="s">
        <v>32</v>
      </c>
      <c r="D18" s="45">
        <v>100000</v>
      </c>
      <c r="E18" s="24">
        <v>2870</v>
      </c>
      <c r="F18" s="24">
        <v>3040</v>
      </c>
      <c r="G18" s="24">
        <v>1350.12</v>
      </c>
      <c r="H18" s="25">
        <f>+D18-(E18+F18+G18)</f>
        <v>92739.88</v>
      </c>
      <c r="I18" s="25">
        <v>11767.84</v>
      </c>
      <c r="J18" s="24"/>
      <c r="K18" s="24">
        <v>25</v>
      </c>
      <c r="L18" s="22">
        <v>1375.12</v>
      </c>
      <c r="M18" s="22">
        <f>+E18+F18+I18+L18</f>
        <v>19052.96</v>
      </c>
      <c r="N18" s="25">
        <f>+D18-M18</f>
        <v>80947.040000000008</v>
      </c>
    </row>
    <row r="19" spans="1:14" s="12" customFormat="1" x14ac:dyDescent="0.25">
      <c r="A19" s="26">
        <v>14</v>
      </c>
      <c r="B19" s="47" t="s">
        <v>37</v>
      </c>
      <c r="C19" s="39" t="s">
        <v>31</v>
      </c>
      <c r="D19" s="51">
        <v>60000</v>
      </c>
      <c r="E19" s="30">
        <v>1722</v>
      </c>
      <c r="F19" s="29">
        <v>1824</v>
      </c>
      <c r="G19" s="22">
        <v>1350.12</v>
      </c>
      <c r="H19" s="22">
        <v>55103.88</v>
      </c>
      <c r="I19" s="22">
        <v>3216.65</v>
      </c>
      <c r="J19" s="22"/>
      <c r="K19" s="22">
        <v>25</v>
      </c>
      <c r="L19" s="22">
        <v>1375.12</v>
      </c>
      <c r="M19" s="22">
        <v>8137.77</v>
      </c>
      <c r="N19" s="25">
        <f>+D19-M19</f>
        <v>51862.229999999996</v>
      </c>
    </row>
    <row r="20" spans="1:14" s="12" customFormat="1" x14ac:dyDescent="0.25">
      <c r="A20" s="21">
        <v>15</v>
      </c>
      <c r="B20" s="47" t="s">
        <v>14</v>
      </c>
      <c r="C20" s="39" t="s">
        <v>31</v>
      </c>
      <c r="D20" s="51">
        <v>60000</v>
      </c>
      <c r="E20" s="30">
        <v>1722</v>
      </c>
      <c r="F20" s="29">
        <v>1824</v>
      </c>
      <c r="G20" s="22"/>
      <c r="H20" s="22">
        <v>56454</v>
      </c>
      <c r="I20" s="22">
        <v>3486.6756666666661</v>
      </c>
      <c r="J20" s="22"/>
      <c r="K20" s="22">
        <v>25</v>
      </c>
      <c r="L20" s="22">
        <v>25</v>
      </c>
      <c r="M20" s="22">
        <v>7057.68</v>
      </c>
      <c r="N20" s="25">
        <f>+D20-M20</f>
        <v>52942.32</v>
      </c>
    </row>
    <row r="21" spans="1:14" s="12" customFormat="1" x14ac:dyDescent="0.25">
      <c r="A21" s="26">
        <v>16</v>
      </c>
      <c r="B21" s="49" t="s">
        <v>8</v>
      </c>
      <c r="C21" s="42" t="s">
        <v>32</v>
      </c>
      <c r="D21" s="52">
        <v>50000</v>
      </c>
      <c r="E21" s="30">
        <f>IF(D21&gt;=[1]Datos!$D$14,([1]Datos!$D$14*[1]Datos!$C$14),IF(D21&lt;=[1]Datos!$D$14,(D21*[1]Datos!$C$14)))</f>
        <v>1435</v>
      </c>
      <c r="F21" s="29">
        <v>1520</v>
      </c>
      <c r="G21" s="22"/>
      <c r="H21" s="22">
        <f t="shared" ref="H21:H26" si="6">+D21-(E21+F21+G21)</f>
        <v>47045</v>
      </c>
      <c r="I21" s="22">
        <v>1854</v>
      </c>
      <c r="J21" s="22"/>
      <c r="K21" s="22">
        <v>25</v>
      </c>
      <c r="L21" s="22">
        <v>25</v>
      </c>
      <c r="M21" s="22">
        <v>4834</v>
      </c>
      <c r="N21" s="25">
        <f t="shared" ref="N21:N26" si="7">+D21-M21</f>
        <v>45166</v>
      </c>
    </row>
    <row r="22" spans="1:14" s="12" customFormat="1" x14ac:dyDescent="0.25">
      <c r="A22" s="21">
        <v>17</v>
      </c>
      <c r="B22" s="47" t="s">
        <v>13</v>
      </c>
      <c r="C22" s="39" t="s">
        <v>32</v>
      </c>
      <c r="D22" s="51">
        <v>41000</v>
      </c>
      <c r="E22" s="30">
        <f>IF(D22&gt;=[1]Datos!$D$14,([1]Datos!$D$14*[1]Datos!$C$14),IF(D22&lt;=[1]Datos!$D$14,(D22*[1]Datos!$C$14)))</f>
        <v>1176.7</v>
      </c>
      <c r="F22" s="29">
        <f>IF(D22&gt;=[1]Datos!$D$15,([1]Datos!$D$15*[1]Datos!$C$15),IF(D22&lt;=[1]Datos!$D$15,(D22*[1]Datos!$C$15)))</f>
        <v>1246.4000000000001</v>
      </c>
      <c r="G22" s="22"/>
      <c r="H22" s="22">
        <f t="shared" si="6"/>
        <v>38576.9</v>
      </c>
      <c r="I22" s="22">
        <v>583.79</v>
      </c>
      <c r="J22" s="22"/>
      <c r="K22" s="22">
        <v>25</v>
      </c>
      <c r="L22" s="22">
        <f t="shared" ref="L22:L25" si="8">+G22+J22+K22</f>
        <v>25</v>
      </c>
      <c r="M22" s="22">
        <v>3031.89</v>
      </c>
      <c r="N22" s="25">
        <f t="shared" si="7"/>
        <v>37968.11</v>
      </c>
    </row>
    <row r="23" spans="1:14" s="12" customFormat="1" x14ac:dyDescent="0.25">
      <c r="A23" s="26">
        <v>18</v>
      </c>
      <c r="B23" s="45" t="s">
        <v>9</v>
      </c>
      <c r="C23" s="41" t="s">
        <v>32</v>
      </c>
      <c r="D23" s="20">
        <v>43000</v>
      </c>
      <c r="E23" s="30">
        <f>IF(D23&gt;=[1]Datos!$D$14,([1]Datos!$D$14*[1]Datos!$C$14),IF(D23&lt;=[1]Datos!$D$14,(D23*[1]Datos!$C$14)))</f>
        <v>1234.0999999999999</v>
      </c>
      <c r="F23" s="29">
        <f>IF(D23&gt;=[1]Datos!$D$15,([1]Datos!$D$15*[1]Datos!$C$15),IF(D23&lt;=[1]Datos!$D$15,(D23*[1]Datos!$C$15)))</f>
        <v>1307.2</v>
      </c>
      <c r="G23" s="22">
        <v>2700.24</v>
      </c>
      <c r="H23" s="22">
        <f t="shared" si="6"/>
        <v>37758.46</v>
      </c>
      <c r="I23" s="22">
        <v>461.02</v>
      </c>
      <c r="J23" s="22"/>
      <c r="K23" s="22">
        <v>25</v>
      </c>
      <c r="L23" s="22">
        <v>2725.24</v>
      </c>
      <c r="M23" s="22">
        <v>5727.56</v>
      </c>
      <c r="N23" s="25">
        <f t="shared" si="7"/>
        <v>37272.44</v>
      </c>
    </row>
    <row r="24" spans="1:14" s="12" customFormat="1" x14ac:dyDescent="0.25">
      <c r="A24" s="21">
        <v>19</v>
      </c>
      <c r="B24" s="47" t="s">
        <v>15</v>
      </c>
      <c r="C24" s="39" t="s">
        <v>31</v>
      </c>
      <c r="D24" s="51">
        <v>55000</v>
      </c>
      <c r="E24" s="30">
        <f>IF(D24&gt;=[1]Datos!$D$14,([1]Datos!$D$14*[1]Datos!$C$14),IF(D24&lt;=[1]Datos!$D$14,(D24*[1]Datos!$C$14)))</f>
        <v>1578.5</v>
      </c>
      <c r="F24" s="29">
        <f>IF(D24&gt;=[1]Datos!$D$15,([1]Datos!$D$15*[1]Datos!$C$15),IF(D24&lt;=[1]Datos!$D$15,(D24*[1]Datos!$C$15)))</f>
        <v>1672</v>
      </c>
      <c r="G24" s="22"/>
      <c r="H24" s="22">
        <f t="shared" si="6"/>
        <v>51749.5</v>
      </c>
      <c r="I24" s="22">
        <v>2559.6799999999998</v>
      </c>
      <c r="J24" s="22"/>
      <c r="K24" s="22">
        <v>25</v>
      </c>
      <c r="L24" s="22">
        <v>25</v>
      </c>
      <c r="M24" s="22">
        <v>5835.18</v>
      </c>
      <c r="N24" s="25">
        <f t="shared" si="7"/>
        <v>49164.82</v>
      </c>
    </row>
    <row r="25" spans="1:14" s="12" customFormat="1" x14ac:dyDescent="0.25">
      <c r="A25" s="26">
        <v>20</v>
      </c>
      <c r="B25" s="48" t="s">
        <v>4</v>
      </c>
      <c r="C25" s="41" t="s">
        <v>32</v>
      </c>
      <c r="D25" s="24">
        <v>37500</v>
      </c>
      <c r="E25" s="24">
        <f>IF(D25&gt;=[1]Datos!$D$14,([1]Datos!$D$14*[1]Datos!$C$14),IF(D25&lt;=[1]Datos!$D$14,(D25*[1]Datos!$C$14)))</f>
        <v>1076.25</v>
      </c>
      <c r="F25" s="23">
        <f>IF(D25&gt;=[1]Datos!$D$15,([1]Datos!$D$15*[1]Datos!$C$15),IF(D25&lt;=[1]Datos!$D$15,(D25*[1]Datos!$C$15)))</f>
        <v>1140</v>
      </c>
      <c r="G25" s="23"/>
      <c r="H25" s="22">
        <f t="shared" si="6"/>
        <v>35283.75</v>
      </c>
      <c r="I25" s="22">
        <f>IF(H25&lt;=[1]Datos!$G$7,"0",IF(H25&lt;=[1]Datos!$G$8,(H25-[1]Datos!$F$8)*[1]Datos!$I$6,IF(H25&lt;=[1]Datos!$G$9,[1]Datos!$I$8+(H25-[1]Datos!$F$9)*[1]Datos!$J$6,IF(H25&gt;=[1]Datos!$F$10,([1]Datos!$I$8+[1]Datos!$J$8)+(H25-[1]Datos!$F$10)*[1]Datos!$K$6))))</f>
        <v>89.810999999999694</v>
      </c>
      <c r="J25" s="23"/>
      <c r="K25" s="23">
        <v>25</v>
      </c>
      <c r="L25" s="22">
        <f t="shared" si="8"/>
        <v>25</v>
      </c>
      <c r="M25" s="22">
        <v>2331.06</v>
      </c>
      <c r="N25" s="50">
        <f t="shared" si="7"/>
        <v>35168.94</v>
      </c>
    </row>
    <row r="26" spans="1:14" s="12" customFormat="1" x14ac:dyDescent="0.25">
      <c r="A26" s="21">
        <v>21</v>
      </c>
      <c r="B26" s="47" t="s">
        <v>12</v>
      </c>
      <c r="C26" s="39" t="s">
        <v>32</v>
      </c>
      <c r="D26" s="51">
        <v>35000</v>
      </c>
      <c r="E26" s="30">
        <f>IF(D26&gt;=[1]Datos!$D$14,([1]Datos!$D$14*[1]Datos!$C$14),IF(D26&lt;=[1]Datos!$D$14,(D26*[1]Datos!$C$14)))</f>
        <v>1004.5</v>
      </c>
      <c r="F26" s="29">
        <f>IF(D26&gt;=[1]Datos!$D$15,([1]Datos!$D$15*[1]Datos!$C$15),IF(D26&lt;=[1]Datos!$D$15,(D26*[1]Datos!$C$15)))</f>
        <v>1064</v>
      </c>
      <c r="G26" s="22"/>
      <c r="H26" s="22">
        <f t="shared" si="6"/>
        <v>32931.5</v>
      </c>
      <c r="I26" s="22">
        <v>0</v>
      </c>
      <c r="J26" s="22"/>
      <c r="K26" s="22">
        <v>25</v>
      </c>
      <c r="L26" s="22">
        <v>25</v>
      </c>
      <c r="M26" s="22">
        <f>+E26+F26+I26+L26</f>
        <v>2093.5</v>
      </c>
      <c r="N26" s="50">
        <f t="shared" si="7"/>
        <v>32906.5</v>
      </c>
    </row>
    <row r="27" spans="1:14" s="12" customFormat="1" x14ac:dyDescent="0.25">
      <c r="A27" s="26">
        <v>22</v>
      </c>
      <c r="B27" s="49" t="s">
        <v>4</v>
      </c>
      <c r="C27" s="42" t="s">
        <v>32</v>
      </c>
      <c r="D27" s="20">
        <v>38000</v>
      </c>
      <c r="E27" s="30">
        <f>IF(D27&gt;=[1]Datos!$D$14,([1]Datos!$D$14*[1]Datos!$C$14),IF(D27&lt;=[1]Datos!$D$14,(D27*[1]Datos!$C$14)))</f>
        <v>1090.5999999999999</v>
      </c>
      <c r="F27" s="29">
        <f>IF(D27&gt;=[1]Datos!$D$15,([1]Datos!$D$15*[1]Datos!$C$15),IF(D27&lt;=[1]Datos!$D$15,(D27*[1]Datos!$C$15)))</f>
        <v>1155.2</v>
      </c>
      <c r="G27" s="28"/>
      <c r="H27" s="22">
        <v>35754.200000000004</v>
      </c>
      <c r="I27" s="22">
        <f>IF(H27&lt;=[1]Datos!$G$7,"0",IF(H27&lt;=[1]Datos!$G$8,(H27-[1]Datos!$F$8)*[1]Datos!$I$6,IF(H27&lt;=[1]Datos!$G$9,[1]Datos!$I$8+(H27-[1]Datos!$F$9)*[1]Datos!$J$6,IF(H27&gt;=[1]Datos!$F$10,([1]Datos!$I$8+[1]Datos!$J$8)+(H27-[1]Datos!$F$10)*[1]Datos!$K$6))))</f>
        <v>160.37850000000034</v>
      </c>
      <c r="J27" s="27"/>
      <c r="K27" s="23">
        <v>25</v>
      </c>
      <c r="L27" s="22">
        <v>25</v>
      </c>
      <c r="M27" s="22">
        <f>+E27+F27+I27+L27</f>
        <v>2431.1785000000004</v>
      </c>
      <c r="N27" s="25">
        <f>+D27-M27</f>
        <v>35568.821499999998</v>
      </c>
    </row>
    <row r="28" spans="1:14" s="12" customFormat="1" x14ac:dyDescent="0.25">
      <c r="A28" s="21">
        <v>23</v>
      </c>
      <c r="B28" s="49" t="s">
        <v>39</v>
      </c>
      <c r="C28" s="42" t="s">
        <v>32</v>
      </c>
      <c r="D28" s="53">
        <v>40000</v>
      </c>
      <c r="E28" s="30">
        <f>IF(D28&gt;=[1]Datos!$D$14,([1]Datos!$D$14*[1]Datos!$C$14),IF(D28&lt;=[1]Datos!$D$14,(D28*[1]Datos!$C$14)))</f>
        <v>1148</v>
      </c>
      <c r="F28" s="29">
        <f>IF(D28&gt;=[1]Datos!$D$15,([1]Datos!$D$15*[1]Datos!$C$15),IF(D28&lt;=[1]Datos!$D$15,(D28*[1]Datos!$C$15)))</f>
        <v>1216</v>
      </c>
      <c r="G28" s="28"/>
      <c r="H28" s="22">
        <v>35126.93</v>
      </c>
      <c r="I28" s="22">
        <v>442.65</v>
      </c>
      <c r="J28" s="27"/>
      <c r="K28" s="23">
        <v>25</v>
      </c>
      <c r="L28" s="22">
        <v>25</v>
      </c>
      <c r="M28" s="22">
        <f>+E28+F28+I28+L28</f>
        <v>2831.65</v>
      </c>
      <c r="N28" s="25">
        <f>+D28-M28</f>
        <v>37168.35</v>
      </c>
    </row>
    <row r="29" spans="1:14" s="12" customFormat="1" x14ac:dyDescent="0.25">
      <c r="A29" s="26">
        <v>24</v>
      </c>
      <c r="B29" s="49" t="s">
        <v>7</v>
      </c>
      <c r="C29" s="42" t="s">
        <v>31</v>
      </c>
      <c r="D29" s="52">
        <v>25000</v>
      </c>
      <c r="E29" s="30">
        <f>IF(D29&gt;=[1]Datos!$D$14,([1]Datos!$D$14*[1]Datos!$C$14),IF(D29&lt;=[1]Datos!$D$14,(D29*[1]Datos!$C$14)))</f>
        <v>717.5</v>
      </c>
      <c r="F29" s="29">
        <f>IF(D29&gt;=[1]Datos!$D$15,([1]Datos!$D$15*[1]Datos!$C$15),IF(D29&lt;=[1]Datos!$D$15,(D29*[1]Datos!$C$15)))</f>
        <v>760</v>
      </c>
      <c r="G29" s="22"/>
      <c r="H29" s="22">
        <f t="shared" ref="H29:H35" si="9">+D29-(E29+F29+G29)</f>
        <v>23522.5</v>
      </c>
      <c r="I29" s="22">
        <v>0</v>
      </c>
      <c r="J29" s="22"/>
      <c r="K29" s="22">
        <v>25</v>
      </c>
      <c r="L29" s="25">
        <v>25</v>
      </c>
      <c r="M29" s="22">
        <v>1502.5</v>
      </c>
      <c r="N29" s="25">
        <f t="shared" ref="N29:N36" si="10">+D29-M29</f>
        <v>23497.5</v>
      </c>
    </row>
    <row r="30" spans="1:14" s="12" customFormat="1" x14ac:dyDescent="0.25">
      <c r="A30" s="21">
        <v>25</v>
      </c>
      <c r="B30" s="49" t="s">
        <v>7</v>
      </c>
      <c r="C30" s="42" t="s">
        <v>31</v>
      </c>
      <c r="D30" s="52">
        <v>25000</v>
      </c>
      <c r="E30" s="30">
        <f>IF(D30&gt;=[1]Datos!$D$14,([1]Datos!$D$14*[1]Datos!$C$14),IF(D30&lt;=[1]Datos!$D$14,(D30*[1]Datos!$C$14)))</f>
        <v>717.5</v>
      </c>
      <c r="F30" s="29">
        <f>IF(D30&gt;=[1]Datos!$D$15,([1]Datos!$D$15*[1]Datos!$C$15),IF(D30&lt;=[1]Datos!$D$15,(D30*[1]Datos!$C$15)))</f>
        <v>760</v>
      </c>
      <c r="G30" s="22"/>
      <c r="H30" s="22">
        <f t="shared" si="9"/>
        <v>23522.5</v>
      </c>
      <c r="I30" s="22">
        <v>0</v>
      </c>
      <c r="J30" s="22"/>
      <c r="K30" s="22">
        <v>25</v>
      </c>
      <c r="L30" s="25">
        <f t="shared" ref="L30:L35" si="11">+G30+J30+K30</f>
        <v>25</v>
      </c>
      <c r="M30" s="22">
        <f t="shared" ref="M30:M35" si="12">+E30+F30+I30+L30</f>
        <v>1502.5</v>
      </c>
      <c r="N30" s="25">
        <f t="shared" si="10"/>
        <v>23497.5</v>
      </c>
    </row>
    <row r="31" spans="1:14" s="12" customFormat="1" x14ac:dyDescent="0.25">
      <c r="A31" s="26">
        <v>26</v>
      </c>
      <c r="B31" s="49" t="s">
        <v>6</v>
      </c>
      <c r="C31" s="42" t="s">
        <v>32</v>
      </c>
      <c r="D31" s="51">
        <v>21200</v>
      </c>
      <c r="E31" s="24">
        <f>IF(D31&gt;=[1]Datos!$D$14,([1]Datos!$D$14*[1]Datos!$C$14),IF(D31&lt;=[1]Datos!$D$14,(D31*[1]Datos!$C$14)))</f>
        <v>608.43999999999994</v>
      </c>
      <c r="F31" s="23">
        <f>IF(D31&gt;=[1]Datos!$D$15,([1]Datos!$D$15*[1]Datos!$C$15),IF(D31&lt;=[1]Datos!$D$15,(D31*[1]Datos!$C$15)))</f>
        <v>644.48</v>
      </c>
      <c r="G31" s="24">
        <v>2700.24</v>
      </c>
      <c r="H31" s="22">
        <f t="shared" si="9"/>
        <v>17246.84</v>
      </c>
      <c r="I31" s="22">
        <v>0</v>
      </c>
      <c r="J31" s="24"/>
      <c r="K31" s="23">
        <v>25</v>
      </c>
      <c r="L31" s="22">
        <v>2725.24</v>
      </c>
      <c r="M31" s="22">
        <v>3978.16</v>
      </c>
      <c r="N31" s="25">
        <f t="shared" si="10"/>
        <v>17221.84</v>
      </c>
    </row>
    <row r="32" spans="1:14" s="12" customFormat="1" x14ac:dyDescent="0.25">
      <c r="A32" s="21">
        <v>27</v>
      </c>
      <c r="B32" s="49" t="s">
        <v>6</v>
      </c>
      <c r="C32" s="42" t="s">
        <v>32</v>
      </c>
      <c r="D32" s="51">
        <v>21200</v>
      </c>
      <c r="E32" s="24">
        <f>IF(D32&gt;=[1]Datos!$D$14,([1]Datos!$D$14*[1]Datos!$C$14),IF(D32&lt;=[1]Datos!$D$14,(D32*[1]Datos!$C$14)))</f>
        <v>608.43999999999994</v>
      </c>
      <c r="F32" s="23">
        <f>IF(D32&gt;=[1]Datos!$D$15,([1]Datos!$D$15*[1]Datos!$C$15),IF(D32&lt;=[1]Datos!$D$15,(D32*[1]Datos!$C$15)))</f>
        <v>644.48</v>
      </c>
      <c r="G32" s="19"/>
      <c r="H32" s="22">
        <f t="shared" si="9"/>
        <v>19947.080000000002</v>
      </c>
      <c r="I32" s="22">
        <v>0</v>
      </c>
      <c r="J32" s="19"/>
      <c r="K32" s="19">
        <v>25</v>
      </c>
      <c r="L32" s="22">
        <f t="shared" si="11"/>
        <v>25</v>
      </c>
      <c r="M32" s="22">
        <v>1277.92</v>
      </c>
      <c r="N32" s="25">
        <v>19922.080000000002</v>
      </c>
    </row>
    <row r="33" spans="1:14" s="12" customFormat="1" x14ac:dyDescent="0.25">
      <c r="A33" s="26">
        <v>28</v>
      </c>
      <c r="B33" s="49" t="s">
        <v>6</v>
      </c>
      <c r="C33" s="42" t="s">
        <v>32</v>
      </c>
      <c r="D33" s="51">
        <v>21200</v>
      </c>
      <c r="E33" s="30">
        <f>IF(D33&gt;=[1]Datos!$D$14,([1]Datos!$D$14*[1]Datos!$C$14),IF(D33&lt;=[1]Datos!$D$14,(D33*[1]Datos!$C$14)))</f>
        <v>608.43999999999994</v>
      </c>
      <c r="F33" s="29">
        <f>IF(D33&gt;=[1]Datos!$D$15,([1]Datos!$D$15*[1]Datos!$C$15),IF(D33&lt;=[1]Datos!$D$15,(D33*[1]Datos!$C$15)))</f>
        <v>644.48</v>
      </c>
      <c r="G33" s="18"/>
      <c r="H33" s="22">
        <f t="shared" si="9"/>
        <v>19947.080000000002</v>
      </c>
      <c r="I33" s="22">
        <v>0</v>
      </c>
      <c r="J33" s="18"/>
      <c r="K33" s="18">
        <v>25</v>
      </c>
      <c r="L33" s="22">
        <f t="shared" si="11"/>
        <v>25</v>
      </c>
      <c r="M33" s="22">
        <f t="shared" si="12"/>
        <v>1277.92</v>
      </c>
      <c r="N33" s="25">
        <f t="shared" si="10"/>
        <v>19922.080000000002</v>
      </c>
    </row>
    <row r="34" spans="1:14" s="12" customFormat="1" x14ac:dyDescent="0.25">
      <c r="A34" s="21">
        <v>29</v>
      </c>
      <c r="B34" s="49" t="s">
        <v>6</v>
      </c>
      <c r="C34" s="42" t="s">
        <v>32</v>
      </c>
      <c r="D34" s="51">
        <v>21200</v>
      </c>
      <c r="E34" s="24">
        <f>IF(D34&gt;=[1]Datos!$D$14,([1]Datos!$D$14*[1]Datos!$C$14),IF(D34&lt;=[1]Datos!$D$14,(D34*[1]Datos!$C$14)))</f>
        <v>608.43999999999994</v>
      </c>
      <c r="F34" s="23">
        <f>IF(D34&gt;=[1]Datos!$D$15,([1]Datos!$D$15*[1]Datos!$C$15),IF(D34&lt;=[1]Datos!$D$15,(D34*[1]Datos!$C$15)))</f>
        <v>644.48</v>
      </c>
      <c r="G34" s="23"/>
      <c r="H34" s="22">
        <f t="shared" si="9"/>
        <v>19947.080000000002</v>
      </c>
      <c r="I34" s="22">
        <v>0</v>
      </c>
      <c r="J34" s="24"/>
      <c r="K34" s="23">
        <v>25</v>
      </c>
      <c r="L34" s="22">
        <f t="shared" si="11"/>
        <v>25</v>
      </c>
      <c r="M34" s="22">
        <v>1277.92</v>
      </c>
      <c r="N34" s="25">
        <v>19922.080000000002</v>
      </c>
    </row>
    <row r="35" spans="1:14" s="12" customFormat="1" x14ac:dyDescent="0.25">
      <c r="A35" s="26">
        <v>30</v>
      </c>
      <c r="B35" s="48" t="s">
        <v>5</v>
      </c>
      <c r="C35" s="41" t="s">
        <v>31</v>
      </c>
      <c r="D35" s="45">
        <v>25000</v>
      </c>
      <c r="E35" s="30">
        <f>IF(D35&gt;=[1]Datos!$D$14,([1]Datos!$D$14*[1]Datos!$C$14),IF(D35&lt;=[1]Datos!$D$14,(D35*[1]Datos!$C$14)))</f>
        <v>717.5</v>
      </c>
      <c r="F35" s="29">
        <f>IF(D35&gt;=[1]Datos!$D$15,([1]Datos!$D$15*[1]Datos!$C$15),IF(D35&lt;=[1]Datos!$D$15,(D35*[1]Datos!$C$15)))</f>
        <v>760</v>
      </c>
      <c r="G35" s="18"/>
      <c r="H35" s="22">
        <f t="shared" si="9"/>
        <v>23522.5</v>
      </c>
      <c r="I35" s="22">
        <v>0</v>
      </c>
      <c r="J35" s="18"/>
      <c r="K35" s="18">
        <v>25</v>
      </c>
      <c r="L35" s="22">
        <f t="shared" si="11"/>
        <v>25</v>
      </c>
      <c r="M35" s="22">
        <f t="shared" si="12"/>
        <v>1502.5</v>
      </c>
      <c r="N35" s="25">
        <f t="shared" si="10"/>
        <v>23497.5</v>
      </c>
    </row>
    <row r="36" spans="1:14" s="12" customFormat="1" x14ac:dyDescent="0.25">
      <c r="A36" s="21">
        <v>31</v>
      </c>
      <c r="B36" s="45" t="s">
        <v>40</v>
      </c>
      <c r="C36" s="41" t="s">
        <v>31</v>
      </c>
      <c r="D36" s="45">
        <v>17000</v>
      </c>
      <c r="E36" s="30">
        <f>IF(D36&gt;=[1]Datos!$D$14,([1]Datos!$D$14*[1]Datos!$C$14),IF(D36&lt;=[1]Datos!$D$14,(D36*[1]Datos!$C$14)))</f>
        <v>487.9</v>
      </c>
      <c r="F36" s="29">
        <f>IF(D36&gt;=[1]Datos!$D$15,([1]Datos!$D$15*[1]Datos!$C$15),IF(D36&lt;=[1]Datos!$D$15,(D36*[1]Datos!$C$15)))</f>
        <v>516.79999999999995</v>
      </c>
      <c r="G36" s="18"/>
      <c r="H36" s="22">
        <v>14928.95</v>
      </c>
      <c r="I36" s="22">
        <v>0</v>
      </c>
      <c r="J36" s="18"/>
      <c r="K36" s="18">
        <v>25</v>
      </c>
      <c r="L36" s="22">
        <v>25</v>
      </c>
      <c r="M36" s="22">
        <f>+E36+F36+L36</f>
        <v>1029.6999999999998</v>
      </c>
      <c r="N36" s="25">
        <f t="shared" si="10"/>
        <v>15970.3</v>
      </c>
    </row>
    <row r="37" spans="1:14" s="12" customFormat="1" ht="16.5" thickBot="1" x14ac:dyDescent="0.3">
      <c r="A37" s="26">
        <v>32</v>
      </c>
      <c r="B37" s="45" t="s">
        <v>5</v>
      </c>
      <c r="C37" s="42" t="s">
        <v>31</v>
      </c>
      <c r="D37" s="58">
        <v>566.66999999999996</v>
      </c>
      <c r="E37" s="59">
        <v>16.260000000000002</v>
      </c>
      <c r="F37" s="60">
        <v>17.23</v>
      </c>
      <c r="G37" s="18"/>
      <c r="H37" s="18">
        <f>+D37-(E37+F37)</f>
        <v>533.17999999999995</v>
      </c>
      <c r="I37" s="18">
        <v>0</v>
      </c>
      <c r="J37" s="18"/>
      <c r="K37" s="18">
        <v>25</v>
      </c>
      <c r="L37" s="18">
        <f>+K37</f>
        <v>25</v>
      </c>
      <c r="M37" s="18">
        <f>+E37+F37+L37</f>
        <v>58.49</v>
      </c>
      <c r="N37" s="17">
        <f>+D37-M37</f>
        <v>508.17999999999995</v>
      </c>
    </row>
    <row r="38" spans="1:14" s="12" customFormat="1" ht="16.5" thickBot="1" x14ac:dyDescent="0.3">
      <c r="A38" s="65" t="s">
        <v>0</v>
      </c>
      <c r="B38" s="66"/>
      <c r="C38" s="38"/>
      <c r="D38" s="54">
        <f t="shared" ref="D38:M38" si="13">SUM(D6:D37)</f>
        <v>1847866.67</v>
      </c>
      <c r="E38" s="55">
        <f t="shared" si="13"/>
        <v>53033.770000000004</v>
      </c>
      <c r="F38" s="56">
        <f t="shared" si="13"/>
        <v>52910.150000000023</v>
      </c>
      <c r="G38" s="55">
        <f t="shared" si="13"/>
        <v>9450.84</v>
      </c>
      <c r="H38" s="56">
        <f t="shared" si="13"/>
        <v>1728896.49</v>
      </c>
      <c r="I38" s="55">
        <f t="shared" si="13"/>
        <v>149548.58916666664</v>
      </c>
      <c r="J38" s="56">
        <f t="shared" si="13"/>
        <v>2907.34</v>
      </c>
      <c r="K38" s="55">
        <f t="shared" si="13"/>
        <v>800</v>
      </c>
      <c r="L38" s="55">
        <f t="shared" si="13"/>
        <v>13158.179999999998</v>
      </c>
      <c r="M38" s="55">
        <f t="shared" si="13"/>
        <v>268651.51849999989</v>
      </c>
      <c r="N38" s="55">
        <f>SUM(N5:N37)</f>
        <v>1579215.1515000009</v>
      </c>
    </row>
    <row r="39" spans="1:14" s="12" customFormat="1" x14ac:dyDescent="0.25">
      <c r="A39" s="61"/>
      <c r="B39" s="61"/>
      <c r="C39" s="61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s="12" customFormat="1" x14ac:dyDescent="0.25">
      <c r="A40" s="61"/>
      <c r="B40" s="61"/>
      <c r="C40" s="61"/>
      <c r="D40" s="62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s="12" customFormat="1" x14ac:dyDescent="0.25">
      <c r="A41" s="61"/>
      <c r="B41" s="61"/>
      <c r="C41" s="61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s="12" customFormat="1" x14ac:dyDescent="0.25">
      <c r="A42" s="61"/>
      <c r="B42" s="61"/>
      <c r="C42" s="61"/>
      <c r="D42" s="62"/>
      <c r="E42" s="63"/>
      <c r="F42" s="63"/>
      <c r="G42" s="63"/>
      <c r="H42" s="63"/>
      <c r="I42" s="63"/>
      <c r="J42" s="63"/>
      <c r="K42" s="63"/>
      <c r="L42" s="63"/>
      <c r="M42" s="63"/>
      <c r="N42" s="63"/>
    </row>
    <row r="43" spans="1:14" s="12" customFormat="1" x14ac:dyDescent="0.25">
      <c r="A43" s="61"/>
      <c r="B43" s="61"/>
      <c r="C43" s="61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 s="12" customFormat="1" x14ac:dyDescent="0.25">
      <c r="A44" s="61"/>
      <c r="B44" s="61"/>
      <c r="C44" s="61"/>
      <c r="D44" s="62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s="12" customFormat="1" x14ac:dyDescent="0.25">
      <c r="A45" s="61"/>
      <c r="B45" s="61"/>
      <c r="C45" s="61"/>
      <c r="D45" s="62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 s="12" customFormat="1" x14ac:dyDescent="0.25">
      <c r="A46" s="61"/>
      <c r="B46" s="61"/>
      <c r="C46" s="61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1:14" s="12" customFormat="1" ht="14.25" customHeight="1" x14ac:dyDescent="0.25">
      <c r="A47" s="15"/>
      <c r="D47" s="14"/>
      <c r="I47" s="13"/>
      <c r="N47" s="16"/>
    </row>
    <row r="48" spans="1:14" s="12" customFormat="1" x14ac:dyDescent="0.25">
      <c r="A48" s="15"/>
      <c r="D48" s="14"/>
      <c r="I48" s="13"/>
      <c r="N48" s="16"/>
    </row>
    <row r="50" spans="2:13" x14ac:dyDescent="0.25">
      <c r="B50" s="1" t="s">
        <v>44</v>
      </c>
      <c r="G50" s="1" t="s">
        <v>45</v>
      </c>
      <c r="L50" s="1" t="s">
        <v>47</v>
      </c>
      <c r="M50" s="9"/>
    </row>
    <row r="51" spans="2:13" x14ac:dyDescent="0.25">
      <c r="M51" s="9"/>
    </row>
    <row r="52" spans="2:13" x14ac:dyDescent="0.25">
      <c r="B52" s="57" t="s">
        <v>43</v>
      </c>
      <c r="D52" s="1"/>
      <c r="F52" s="11"/>
      <c r="G52" s="9" t="s">
        <v>46</v>
      </c>
      <c r="H52" s="9"/>
      <c r="K52" s="11"/>
      <c r="L52" s="9" t="s">
        <v>42</v>
      </c>
    </row>
    <row r="53" spans="2:13" x14ac:dyDescent="0.25">
      <c r="B53" s="1" t="s">
        <v>38</v>
      </c>
      <c r="D53" s="1"/>
      <c r="G53" s="1" t="s">
        <v>34</v>
      </c>
      <c r="L53" s="1" t="s">
        <v>35</v>
      </c>
    </row>
    <row r="54" spans="2:13" x14ac:dyDescent="0.25">
      <c r="D54" s="1"/>
    </row>
    <row r="55" spans="2:13" x14ac:dyDescent="0.25">
      <c r="B55" s="9"/>
      <c r="C55" s="9"/>
    </row>
    <row r="58" spans="2:13" x14ac:dyDescent="0.25">
      <c r="E58" s="10"/>
    </row>
    <row r="59" spans="2:13" x14ac:dyDescent="0.25">
      <c r="E59" s="10"/>
    </row>
    <row r="60" spans="2:13" x14ac:dyDescent="0.25">
      <c r="B60" s="9"/>
      <c r="C60" s="9"/>
    </row>
    <row r="65" spans="2:4" x14ac:dyDescent="0.25">
      <c r="B65" s="8"/>
      <c r="C65" s="8"/>
      <c r="D65" s="7"/>
    </row>
    <row r="72" spans="2:4" x14ac:dyDescent="0.25">
      <c r="D72" s="6"/>
    </row>
    <row r="74" spans="2:4" x14ac:dyDescent="0.25">
      <c r="B74" s="5"/>
      <c r="C74" s="5"/>
      <c r="D74" s="4"/>
    </row>
    <row r="75" spans="2:4" x14ac:dyDescent="0.25">
      <c r="B75" s="5"/>
      <c r="C75" s="5"/>
      <c r="D75" s="4"/>
    </row>
  </sheetData>
  <autoFilter ref="A5:N47" xr:uid="{00000000-0009-0000-0000-000000000000}"/>
  <mergeCells count="3">
    <mergeCell ref="A2:N2"/>
    <mergeCell ref="A3:N3"/>
    <mergeCell ref="A38:B38"/>
  </mergeCells>
  <printOptions horizontalCentered="1"/>
  <pageMargins left="0.70866141732283505" right="0.70866141732283505" top="0.74803149606299202" bottom="0.74803149606299202" header="0.31496062992126" footer="0.31496062992126"/>
  <pageSetup paperSize="5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" sqref="A3:XFD3"/>
    </sheetView>
  </sheetViews>
  <sheetFormatPr baseColWidth="10" defaultColWidth="9.140625" defaultRowHeight="15" x14ac:dyDescent="0.25"/>
  <cols>
    <col min="14" max="14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Fija</vt:lpstr>
      <vt:lpstr>Sheet1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Merary Lantigua Cordero</cp:lastModifiedBy>
  <cp:lastPrinted>2022-08-17T16:42:55Z</cp:lastPrinted>
  <dcterms:created xsi:type="dcterms:W3CDTF">2021-11-15T17:37:00Z</dcterms:created>
  <dcterms:modified xsi:type="dcterms:W3CDTF">2022-08-17T16:43:15Z</dcterms:modified>
</cp:coreProperties>
</file>