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NIO\"/>
    </mc:Choice>
  </mc:AlternateContent>
  <xr:revisionPtr revIDLastSave="0" documentId="13_ncr:1_{39AD724C-8B0F-4D89-8374-4B9478DCC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3" r:id="rId2"/>
  </sheets>
  <externalReferences>
    <externalReference r:id="rId3"/>
  </externalReferences>
  <definedNames>
    <definedName name="_xlnm._FilterDatabase" localSheetId="0" hidden="1">Fija!$A$8:$N$48</definedName>
    <definedName name="_xlnm.Print_Area" localSheetId="0">Fija!$A$1:$N$56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2" l="1"/>
  <c r="L21" i="2"/>
  <c r="L14" i="2"/>
  <c r="K47" i="2"/>
  <c r="D47" i="2"/>
  <c r="M20" i="2"/>
  <c r="M19" i="2"/>
  <c r="M23" i="2"/>
  <c r="N21" i="2"/>
  <c r="N15" i="2"/>
  <c r="N18" i="2"/>
  <c r="F44" i="2"/>
  <c r="F45" i="2"/>
  <c r="E45" i="2"/>
  <c r="M45" i="2" s="1"/>
  <c r="N45" i="2" s="1"/>
  <c r="E44" i="2"/>
  <c r="I33" i="2"/>
  <c r="I34" i="2"/>
  <c r="F32" i="2"/>
  <c r="F33" i="2"/>
  <c r="F34" i="2"/>
  <c r="F35" i="2"/>
  <c r="F36" i="2"/>
  <c r="E34" i="2"/>
  <c r="E35" i="2"/>
  <c r="E33" i="2"/>
  <c r="E32" i="2"/>
  <c r="M32" i="2" s="1"/>
  <c r="N32" i="2" s="1"/>
  <c r="N14" i="2"/>
  <c r="M34" i="2" l="1"/>
  <c r="M44" i="2"/>
  <c r="N44" i="2" s="1"/>
  <c r="M35" i="2"/>
  <c r="N35" i="2"/>
  <c r="H23" i="2" l="1"/>
  <c r="H20" i="2"/>
  <c r="N20" i="2" l="1"/>
  <c r="N34" i="2" l="1"/>
  <c r="N33" i="2"/>
  <c r="N25" i="2"/>
  <c r="N24" i="2"/>
  <c r="N23" i="2"/>
  <c r="N22" i="2"/>
  <c r="N19" i="2"/>
  <c r="N17" i="2"/>
  <c r="N16" i="2"/>
  <c r="L15" i="2"/>
  <c r="L43" i="2" l="1"/>
  <c r="F43" i="2"/>
  <c r="E43" i="2"/>
  <c r="L42" i="2"/>
  <c r="F42" i="2"/>
  <c r="E42" i="2"/>
  <c r="L41" i="2"/>
  <c r="F41" i="2"/>
  <c r="E41" i="2"/>
  <c r="L40" i="2"/>
  <c r="F40" i="2"/>
  <c r="E40" i="2"/>
  <c r="F39" i="2"/>
  <c r="E39" i="2"/>
  <c r="L38" i="2"/>
  <c r="F38" i="2"/>
  <c r="E38" i="2"/>
  <c r="L37" i="2"/>
  <c r="F37" i="2"/>
  <c r="E37" i="2"/>
  <c r="E36" i="2"/>
  <c r="F31" i="2"/>
  <c r="E31" i="2"/>
  <c r="L30" i="2"/>
  <c r="F30" i="2"/>
  <c r="E30" i="2"/>
  <c r="N29" i="2"/>
  <c r="F29" i="2"/>
  <c r="E29" i="2"/>
  <c r="N28" i="2"/>
  <c r="F28" i="2"/>
  <c r="E28" i="2"/>
  <c r="N27" i="2"/>
  <c r="L27" i="2"/>
  <c r="F27" i="2"/>
  <c r="E27" i="2"/>
  <c r="E26" i="2"/>
  <c r="F13" i="2"/>
  <c r="E13" i="2"/>
  <c r="L11" i="2"/>
  <c r="F11" i="2"/>
  <c r="E11" i="2"/>
  <c r="N12" i="2"/>
  <c r="L12" i="2"/>
  <c r="F12" i="2"/>
  <c r="E12" i="2"/>
  <c r="L10" i="2"/>
  <c r="E10" i="2"/>
  <c r="L9" i="2"/>
  <c r="H9" i="2"/>
  <c r="L47" i="2" l="1"/>
  <c r="F47" i="2"/>
  <c r="E47" i="2"/>
  <c r="M10" i="2"/>
  <c r="H12" i="2"/>
  <c r="H37" i="2"/>
  <c r="N26" i="2"/>
  <c r="H28" i="2"/>
  <c r="H29" i="2"/>
  <c r="H11" i="2"/>
  <c r="I11" i="2" s="1"/>
  <c r="N11" i="2" s="1"/>
  <c r="H27" i="2"/>
  <c r="H39" i="2"/>
  <c r="I39" i="2" s="1"/>
  <c r="N39" i="2" s="1"/>
  <c r="H40" i="2"/>
  <c r="I40" i="2" s="1"/>
  <c r="H41" i="2"/>
  <c r="I41" i="2" s="1"/>
  <c r="M41" i="2" s="1"/>
  <c r="N41" i="2" s="1"/>
  <c r="H42" i="2"/>
  <c r="I42" i="2" s="1"/>
  <c r="H13" i="2"/>
  <c r="N13" i="2" s="1"/>
  <c r="H26" i="2"/>
  <c r="H30" i="2"/>
  <c r="I30" i="2" s="1"/>
  <c r="N30" i="2" s="1"/>
  <c r="H38" i="2"/>
  <c r="I38" i="2" s="1"/>
  <c r="M38" i="2" s="1"/>
  <c r="N38" i="2" s="1"/>
  <c r="H31" i="2"/>
  <c r="H36" i="2"/>
  <c r="H43" i="2"/>
  <c r="I43" i="2" s="1"/>
  <c r="M43" i="2" s="1"/>
  <c r="N43" i="2" s="1"/>
  <c r="M37" i="2"/>
  <c r="N37" i="2" s="1"/>
  <c r="N9" i="2"/>
  <c r="I12" i="2"/>
  <c r="H10" i="2"/>
  <c r="N10" i="2" l="1"/>
  <c r="N36" i="2"/>
  <c r="I36" i="2"/>
  <c r="I31" i="2"/>
  <c r="M31" i="2" s="1"/>
  <c r="N31" i="2" s="1"/>
  <c r="N47" i="2" s="1"/>
  <c r="H47" i="2"/>
  <c r="J47" i="2"/>
  <c r="M47" i="2" l="1"/>
  <c r="I47" i="2"/>
</calcChain>
</file>

<file path=xl/sharedStrings.xml><?xml version="1.0" encoding="utf-8"?>
<sst xmlns="http://schemas.openxmlformats.org/spreadsheetml/2006/main" count="100" uniqueCount="52">
  <si>
    <t>Total General RD$</t>
  </si>
  <si>
    <t>Analista</t>
  </si>
  <si>
    <t>Analista II</t>
  </si>
  <si>
    <t xml:space="preserve">Analista </t>
  </si>
  <si>
    <t>Auxiliar Administrativo</t>
  </si>
  <si>
    <t>Mensajero Externo</t>
  </si>
  <si>
    <t>Conserje</t>
  </si>
  <si>
    <t>Chofer</t>
  </si>
  <si>
    <t>Gestor de Redes Sociales</t>
  </si>
  <si>
    <t>Diseñador Gráfico</t>
  </si>
  <si>
    <t>Coordinador del Despacho</t>
  </si>
  <si>
    <t>Directora General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</si>
  <si>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</si>
  <si>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</si>
  <si>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</si>
  <si>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</si>
  <si>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</si>
  <si>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</si>
  <si>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</si>
  <si>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</si>
  <si>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</si>
  <si>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</si>
  <si>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</si>
  <si>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</si>
  <si>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</si>
  <si>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</si>
  <si>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</si>
  <si>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</si>
  <si>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</si>
  <si>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</si>
  <si>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</si>
  <si>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M</t>
  </si>
  <si>
    <t>F</t>
  </si>
  <si>
    <t>Director Coordinación N.e Internacional</t>
  </si>
  <si>
    <t>Asesor de Confianza</t>
  </si>
  <si>
    <t xml:space="preserve">Enc. División de Contabilidad </t>
  </si>
  <si>
    <t>Enc. Dpto. Administrativo y Financiero</t>
  </si>
  <si>
    <t>Coordinador Analisis Operativo</t>
  </si>
  <si>
    <t>Programador de Computadoras</t>
  </si>
  <si>
    <t>Auxiliar de Mantenimiento</t>
  </si>
  <si>
    <t xml:space="preserve">Analista de Presupuesto </t>
  </si>
  <si>
    <t>Recepcionista</t>
  </si>
  <si>
    <t>Mensajero Interno</t>
  </si>
  <si>
    <t>Coordinador de Analisis</t>
  </si>
  <si>
    <t xml:space="preserve">Giancarlo Ricardo </t>
  </si>
  <si>
    <t>Nómina Personal Fijo Junio 2022</t>
  </si>
  <si>
    <t>Auxiliar Administrativo I</t>
  </si>
  <si>
    <t>Merary Lantigua</t>
  </si>
  <si>
    <t xml:space="preserve">Preparado Por: </t>
  </si>
  <si>
    <t>Revisado por:</t>
  </si>
  <si>
    <t>Carlos Castellanos</t>
  </si>
  <si>
    <t xml:space="preserve">Aprobado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</si>
</sst>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  <font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right" vertical="center"/>
    </xf>
    <xf numFmtId="43" fontId="2" fillId="4" borderId="5" xfId="1" applyFont="1" applyFill="1" applyBorder="1" applyAlignment="1">
      <alignment horizontal="right" vertical="center"/>
    </xf>
    <xf numFmtId="43" fontId="2" fillId="4" borderId="6" xfId="1" applyFont="1" applyFill="1" applyBorder="1" applyAlignment="1">
      <alignment vertical="center"/>
    </xf>
    <xf numFmtId="43" fontId="8" fillId="4" borderId="6" xfId="1" applyFont="1" applyFill="1" applyBorder="1" applyAlignment="1">
      <alignment vertical="center"/>
    </xf>
    <xf numFmtId="43" fontId="8" fillId="4" borderId="5" xfId="1" applyFont="1" applyFill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43" fontId="2" fillId="4" borderId="6" xfId="1" applyFont="1" applyFill="1" applyBorder="1" applyAlignment="1">
      <alignment horizontal="left" vertical="center"/>
    </xf>
    <xf numFmtId="43" fontId="2" fillId="4" borderId="5" xfId="1" applyFont="1" applyFill="1" applyBorder="1" applyAlignment="1">
      <alignment horizontal="left" vertical="center"/>
    </xf>
    <xf numFmtId="43" fontId="11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5" xfId="1" applyFont="1" applyFill="1" applyBorder="1" applyAlignment="1">
      <alignment vertical="center"/>
    </xf>
    <xf numFmtId="43" fontId="7" fillId="0" borderId="2" xfId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vertical="center"/>
    </xf>
    <xf numFmtId="43" fontId="7" fillId="0" borderId="2" xfId="0" applyNumberFormat="1" applyFont="1" applyFill="1" applyBorder="1" applyAlignment="1">
      <alignment vertical="center"/>
    </xf>
    <xf numFmtId="43" fontId="7" fillId="0" borderId="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R76"/>
  <sheetViews>
    <sheetView showGridLines="0" tabSelected="1" zoomScaleNormal="100" workbookViewId="0">
      <pane ySplit="8" topLeftCell="A36" activePane="bottomLeft" state="frozen"/>
      <selection pane="bottomLeft" activeCell="D51" sqref="D51"/>
    </sheetView>
  </sheetViews>
  <sheetFormatPr baseColWidth="10" defaultColWidth="11.42578125" defaultRowHeight="15.75" x14ac:dyDescent="0.25"/>
  <cols>
    <col min="1" max="1" width="5.85546875" style="3" customWidth="1"/>
    <col min="2" max="2" width="36.85546875" style="1" customWidth="1"/>
    <col min="3" max="3" width="16.7109375" style="1" customWidth="1"/>
    <col min="4" max="4" width="27.7109375" style="2" bestFit="1" customWidth="1"/>
    <col min="5" max="6" width="15.140625" style="1" bestFit="1" customWidth="1"/>
    <col min="7" max="7" width="14.42578125" style="1" customWidth="1"/>
    <col min="8" max="8" width="30.42578125" style="1" customWidth="1"/>
    <col min="9" max="9" width="16.5703125" style="1" bestFit="1" customWidth="1"/>
    <col min="10" max="10" width="19.28515625" style="1" customWidth="1"/>
    <col min="11" max="11" width="13.5703125" style="1" customWidth="1"/>
    <col min="12" max="12" width="19" style="1" customWidth="1"/>
    <col min="13" max="13" width="19.85546875" style="1" customWidth="1"/>
    <col min="14" max="14" width="21.855468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5" spans="1:18" ht="18.75" x14ac:dyDescent="0.25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9"/>
      <c r="P5" s="9"/>
      <c r="Q5" s="9"/>
    </row>
    <row r="6" spans="1:18" ht="18.75" x14ac:dyDescent="0.25">
      <c r="A6" s="61" t="s">
        <v>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9"/>
      <c r="P6" s="9"/>
      <c r="Q6" s="9"/>
      <c r="R6" s="9"/>
    </row>
    <row r="7" spans="1:18" ht="9" customHeight="1" x14ac:dyDescent="0.25">
      <c r="B7" s="36"/>
      <c r="C7" s="36"/>
      <c r="D7" s="38"/>
      <c r="E7" s="36"/>
      <c r="F7" s="36"/>
      <c r="G7" s="36"/>
      <c r="H7" s="36"/>
      <c r="I7" s="37"/>
      <c r="J7" s="37"/>
      <c r="K7" s="38"/>
      <c r="L7" s="38"/>
      <c r="M7" s="37"/>
      <c r="N7" s="37"/>
      <c r="O7" s="36"/>
      <c r="P7" s="36"/>
      <c r="Q7" s="36"/>
      <c r="R7" s="36"/>
    </row>
    <row r="8" spans="1:18" s="32" customFormat="1" ht="31.5" x14ac:dyDescent="0.25">
      <c r="A8" s="34" t="s">
        <v>28</v>
      </c>
      <c r="B8" s="33" t="s">
        <v>27</v>
      </c>
      <c r="C8" s="33" t="s">
        <v>30</v>
      </c>
      <c r="D8" s="35" t="s">
        <v>26</v>
      </c>
      <c r="E8" s="34" t="s">
        <v>25</v>
      </c>
      <c r="F8" s="34" t="s">
        <v>24</v>
      </c>
      <c r="G8" s="34" t="s">
        <v>23</v>
      </c>
      <c r="H8" s="34" t="s">
        <v>22</v>
      </c>
      <c r="I8" s="34" t="s">
        <v>21</v>
      </c>
      <c r="J8" s="34" t="s">
        <v>20</v>
      </c>
      <c r="K8" s="34" t="s">
        <v>19</v>
      </c>
      <c r="L8" s="34" t="s">
        <v>18</v>
      </c>
      <c r="M8" s="34" t="s">
        <v>17</v>
      </c>
      <c r="N8" s="33" t="s">
        <v>16</v>
      </c>
    </row>
    <row r="9" spans="1:18" s="12" customFormat="1" x14ac:dyDescent="0.25">
      <c r="A9" s="22">
        <v>1</v>
      </c>
      <c r="B9" s="50" t="s">
        <v>11</v>
      </c>
      <c r="C9" s="40" t="s">
        <v>32</v>
      </c>
      <c r="D9" s="44">
        <v>270000</v>
      </c>
      <c r="E9" s="31">
        <v>7749</v>
      </c>
      <c r="F9" s="30">
        <v>4943</v>
      </c>
      <c r="G9" s="23"/>
      <c r="H9" s="23">
        <f t="shared" ref="H9:H13" si="0">+D9-(E9+F9+G9)</f>
        <v>257308</v>
      </c>
      <c r="I9" s="23">
        <v>52909.67</v>
      </c>
      <c r="J9" s="23">
        <v>0</v>
      </c>
      <c r="K9" s="23">
        <v>25</v>
      </c>
      <c r="L9" s="23">
        <f t="shared" ref="L9:L12" si="1">+G9+J9+K9</f>
        <v>25</v>
      </c>
      <c r="M9" s="23">
        <v>65627.47</v>
      </c>
      <c r="N9" s="26">
        <f t="shared" ref="N9" si="2">+D9-M9</f>
        <v>204372.53</v>
      </c>
    </row>
    <row r="10" spans="1:18" s="12" customFormat="1" x14ac:dyDescent="0.25">
      <c r="A10" s="22">
        <v>2</v>
      </c>
      <c r="B10" s="46" t="s">
        <v>33</v>
      </c>
      <c r="C10" s="43" t="s">
        <v>31</v>
      </c>
      <c r="D10" s="48">
        <v>175000</v>
      </c>
      <c r="E10" s="20">
        <f>IF(D10&gt;=[1]Datos!$D$14,([1]Datos!$D$14*[1]Datos!$C$14),IF(D10&lt;=[1]Datos!$D$14,(D10*[1]Datos!$C$14)))</f>
        <v>5022.5</v>
      </c>
      <c r="F10" s="19">
        <v>4943</v>
      </c>
      <c r="G10" s="19"/>
      <c r="H10" s="18">
        <f t="shared" si="0"/>
        <v>165034.5</v>
      </c>
      <c r="I10" s="18">
        <v>29841.29</v>
      </c>
      <c r="J10" s="19"/>
      <c r="K10" s="19">
        <v>25</v>
      </c>
      <c r="L10" s="18">
        <f t="shared" si="1"/>
        <v>25</v>
      </c>
      <c r="M10" s="18">
        <f>+E10+F10+I10+L10</f>
        <v>39831.79</v>
      </c>
      <c r="N10" s="17">
        <f>+D10-M10</f>
        <v>135168.21</v>
      </c>
    </row>
    <row r="11" spans="1:18" s="12" customFormat="1" x14ac:dyDescent="0.25">
      <c r="A11" s="27">
        <v>3</v>
      </c>
      <c r="B11" s="51" t="s">
        <v>43</v>
      </c>
      <c r="C11" s="42" t="s">
        <v>31</v>
      </c>
      <c r="D11" s="46">
        <v>115000</v>
      </c>
      <c r="E11" s="25">
        <f>IF(D11&gt;=[1]Datos!$D$14,([1]Datos!$D$14*[1]Datos!$C$14),IF(D11&lt;=[1]Datos!$D$14,(D11*[1]Datos!$C$14)))</f>
        <v>3300.5</v>
      </c>
      <c r="F11" s="24">
        <f>IF(D11&gt;=[1]Datos!$D$15,([1]Datos!$D$15*[1]Datos!$C$15),IF(D11&lt;=[1]Datos!$D$15,(D11*[1]Datos!$C$15)))</f>
        <v>3496</v>
      </c>
      <c r="G11" s="29"/>
      <c r="H11" s="23">
        <f t="shared" si="0"/>
        <v>108203.5</v>
      </c>
      <c r="I11" s="23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15633.735666666667</v>
      </c>
      <c r="J11" s="19">
        <v>0</v>
      </c>
      <c r="K11" s="24">
        <v>25</v>
      </c>
      <c r="L11" s="23">
        <f t="shared" si="1"/>
        <v>25</v>
      </c>
      <c r="M11" s="23">
        <v>22455.24</v>
      </c>
      <c r="N11" s="26">
        <f t="shared" ref="N11" si="3">+D11-M11</f>
        <v>92544.76</v>
      </c>
    </row>
    <row r="12" spans="1:18" s="12" customFormat="1" x14ac:dyDescent="0.25">
      <c r="A12" s="22">
        <v>4</v>
      </c>
      <c r="B12" s="50" t="s">
        <v>10</v>
      </c>
      <c r="C12" s="41" t="s">
        <v>32</v>
      </c>
      <c r="D12" s="45">
        <v>70000</v>
      </c>
      <c r="E12" s="31">
        <f>IF(D12&gt;=[1]Datos!$D$14,([1]Datos!$D$14*[1]Datos!$C$14),IF(D12&lt;=[1]Datos!$D$14,(D12*[1]Datos!$C$14)))</f>
        <v>2009</v>
      </c>
      <c r="F12" s="30">
        <f>IF(D12&gt;=[1]Datos!$D$15,([1]Datos!$D$15*[1]Datos!$C$15),IF(D12&lt;=[1]Datos!$D$15,(D12*[1]Datos!$C$15)))</f>
        <v>2128</v>
      </c>
      <c r="G12" s="23"/>
      <c r="H12" s="23">
        <f>+D12-(E12+F12+G12)</f>
        <v>65863</v>
      </c>
      <c r="I12" s="23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5368.4756666666663</v>
      </c>
      <c r="J12" s="23">
        <v>0</v>
      </c>
      <c r="K12" s="23">
        <v>25</v>
      </c>
      <c r="L12" s="23">
        <f t="shared" si="1"/>
        <v>25</v>
      </c>
      <c r="M12" s="23">
        <v>9530.48</v>
      </c>
      <c r="N12" s="26">
        <f t="shared" ref="N12:N13" si="4">+D12-M12</f>
        <v>60469.520000000004</v>
      </c>
    </row>
    <row r="13" spans="1:18" s="12" customFormat="1" x14ac:dyDescent="0.25">
      <c r="A13" s="22">
        <v>5</v>
      </c>
      <c r="B13" s="51" t="s">
        <v>34</v>
      </c>
      <c r="C13" s="42" t="s">
        <v>31</v>
      </c>
      <c r="D13" s="47">
        <v>130000</v>
      </c>
      <c r="E13" s="25">
        <f>IF(D13&gt;=[1]Datos!$D$14,([1]Datos!$D$14*[1]Datos!$C$14),IF(D13&lt;=[1]Datos!$D$14,(D13*[1]Datos!$C$14)))</f>
        <v>3731</v>
      </c>
      <c r="F13" s="24">
        <f>IF(D13&gt;=[1]Datos!$D$15,([1]Datos!$D$15*[1]Datos!$C$15),IF(D13&lt;=[1]Datos!$D$15,(D13*[1]Datos!$C$15)))</f>
        <v>3952</v>
      </c>
      <c r="G13" s="24"/>
      <c r="H13" s="23">
        <f t="shared" si="0"/>
        <v>122317</v>
      </c>
      <c r="I13" s="23">
        <v>19162.12</v>
      </c>
      <c r="J13" s="25">
        <v>0</v>
      </c>
      <c r="K13" s="24">
        <v>25</v>
      </c>
      <c r="L13" s="23">
        <v>25</v>
      </c>
      <c r="M13" s="23">
        <v>26870.12</v>
      </c>
      <c r="N13" s="26">
        <f t="shared" si="4"/>
        <v>103129.88</v>
      </c>
    </row>
    <row r="14" spans="1:18" s="12" customFormat="1" x14ac:dyDescent="0.25">
      <c r="A14" s="27">
        <v>6</v>
      </c>
      <c r="B14" s="51" t="s">
        <v>3</v>
      </c>
      <c r="C14" s="42" t="s">
        <v>32</v>
      </c>
      <c r="D14" s="46">
        <v>60000</v>
      </c>
      <c r="E14" s="25">
        <v>1722</v>
      </c>
      <c r="F14" s="24">
        <v>1824</v>
      </c>
      <c r="G14" s="24"/>
      <c r="H14" s="23">
        <v>56454</v>
      </c>
      <c r="I14" s="23">
        <v>3486.6756666666661</v>
      </c>
      <c r="J14" s="24">
        <v>2932.34</v>
      </c>
      <c r="K14" s="24"/>
      <c r="L14" s="23">
        <f>+J14</f>
        <v>2932.34</v>
      </c>
      <c r="M14" s="23">
        <v>9965.02</v>
      </c>
      <c r="N14" s="26">
        <f>+D14-M14</f>
        <v>50034.979999999996</v>
      </c>
    </row>
    <row r="15" spans="1:18" s="12" customFormat="1" x14ac:dyDescent="0.25">
      <c r="A15" s="22">
        <v>7</v>
      </c>
      <c r="B15" s="51" t="s">
        <v>1</v>
      </c>
      <c r="C15" s="42" t="s">
        <v>32</v>
      </c>
      <c r="D15" s="46">
        <v>71000</v>
      </c>
      <c r="E15" s="25">
        <v>2037.7</v>
      </c>
      <c r="F15" s="25">
        <v>2158.4</v>
      </c>
      <c r="G15" s="25"/>
      <c r="H15" s="26">
        <v>66803.899999999994</v>
      </c>
      <c r="I15" s="26">
        <v>5556.6556666666656</v>
      </c>
      <c r="J15" s="25"/>
      <c r="K15" s="25">
        <v>25</v>
      </c>
      <c r="L15" s="23">
        <f>+J15+K15</f>
        <v>25</v>
      </c>
      <c r="M15" s="23">
        <v>9777.76</v>
      </c>
      <c r="N15" s="26">
        <f>+D15-M15</f>
        <v>61222.239999999998</v>
      </c>
    </row>
    <row r="16" spans="1:18" s="12" customFormat="1" x14ac:dyDescent="0.25">
      <c r="A16" s="22">
        <v>8</v>
      </c>
      <c r="B16" s="51" t="s">
        <v>1</v>
      </c>
      <c r="C16" s="42" t="s">
        <v>32</v>
      </c>
      <c r="D16" s="46">
        <v>58000</v>
      </c>
      <c r="E16" s="25">
        <v>1664.6</v>
      </c>
      <c r="F16" s="25">
        <v>1763.2</v>
      </c>
      <c r="G16" s="25"/>
      <c r="H16" s="26">
        <v>54572.2</v>
      </c>
      <c r="I16" s="26">
        <v>3110.32</v>
      </c>
      <c r="J16" s="25"/>
      <c r="K16" s="25">
        <v>25</v>
      </c>
      <c r="L16" s="26">
        <v>25</v>
      </c>
      <c r="M16" s="26">
        <v>6563.12</v>
      </c>
      <c r="N16" s="26">
        <f t="shared" ref="N16:N20" si="5">+D16-M16</f>
        <v>51436.88</v>
      </c>
    </row>
    <row r="17" spans="1:14" s="12" customFormat="1" x14ac:dyDescent="0.25">
      <c r="A17" s="27">
        <v>9</v>
      </c>
      <c r="B17" s="51" t="s">
        <v>1</v>
      </c>
      <c r="C17" s="42" t="s">
        <v>31</v>
      </c>
      <c r="D17" s="46">
        <v>65000</v>
      </c>
      <c r="E17" s="25">
        <v>1865.5</v>
      </c>
      <c r="F17" s="24">
        <v>1976</v>
      </c>
      <c r="G17" s="24"/>
      <c r="H17" s="23">
        <v>61158.5</v>
      </c>
      <c r="I17" s="23">
        <v>4427.5756666666657</v>
      </c>
      <c r="J17" s="25"/>
      <c r="K17" s="24">
        <v>25</v>
      </c>
      <c r="L17" s="23">
        <v>25</v>
      </c>
      <c r="M17" s="23">
        <v>8294.08</v>
      </c>
      <c r="N17" s="26">
        <f t="shared" si="5"/>
        <v>56705.919999999998</v>
      </c>
    </row>
    <row r="18" spans="1:14" s="12" customFormat="1" x14ac:dyDescent="0.25">
      <c r="A18" s="22">
        <v>10</v>
      </c>
      <c r="B18" s="51" t="s">
        <v>1</v>
      </c>
      <c r="C18" s="42" t="s">
        <v>32</v>
      </c>
      <c r="D18" s="46">
        <v>65000</v>
      </c>
      <c r="E18" s="25">
        <v>1865.5</v>
      </c>
      <c r="F18" s="24">
        <v>1976</v>
      </c>
      <c r="G18" s="24"/>
      <c r="H18" s="23">
        <v>61158.5</v>
      </c>
      <c r="I18" s="23">
        <v>4427.5756666666657</v>
      </c>
      <c r="J18" s="25">
        <v>0</v>
      </c>
      <c r="K18" s="24">
        <v>25</v>
      </c>
      <c r="L18" s="23">
        <v>25</v>
      </c>
      <c r="M18" s="23">
        <v>8294.08</v>
      </c>
      <c r="N18" s="26">
        <f>+D18-M18</f>
        <v>56705.919999999998</v>
      </c>
    </row>
    <row r="19" spans="1:14" s="12" customFormat="1" x14ac:dyDescent="0.25">
      <c r="A19" s="22">
        <v>11</v>
      </c>
      <c r="B19" s="51" t="s">
        <v>1</v>
      </c>
      <c r="C19" s="42" t="s">
        <v>32</v>
      </c>
      <c r="D19" s="46">
        <v>21666.67</v>
      </c>
      <c r="E19" s="25">
        <v>621.83000000000004</v>
      </c>
      <c r="F19" s="24">
        <v>658.67</v>
      </c>
      <c r="G19" s="24"/>
      <c r="H19" s="23">
        <v>61158.5</v>
      </c>
      <c r="I19" s="23">
        <v>0</v>
      </c>
      <c r="J19" s="25"/>
      <c r="K19" s="24">
        <v>25</v>
      </c>
      <c r="L19" s="23">
        <v>25</v>
      </c>
      <c r="M19" s="23">
        <f>+E19+F19+L19</f>
        <v>1305.5</v>
      </c>
      <c r="N19" s="26">
        <f t="shared" si="5"/>
        <v>20361.169999999998</v>
      </c>
    </row>
    <row r="20" spans="1:14" s="12" customFormat="1" x14ac:dyDescent="0.25">
      <c r="A20" s="27">
        <v>12</v>
      </c>
      <c r="B20" s="51" t="s">
        <v>1</v>
      </c>
      <c r="C20" s="42" t="s">
        <v>31</v>
      </c>
      <c r="D20" s="46">
        <v>65000</v>
      </c>
      <c r="E20" s="46">
        <v>1865.5</v>
      </c>
      <c r="F20" s="46">
        <v>1976</v>
      </c>
      <c r="G20" s="24"/>
      <c r="H20" s="23">
        <f>+D20-(E20+F20+G20)</f>
        <v>61158.5</v>
      </c>
      <c r="I20" s="23">
        <v>0</v>
      </c>
      <c r="J20" s="25"/>
      <c r="K20" s="24">
        <v>25</v>
      </c>
      <c r="L20" s="23">
        <v>25</v>
      </c>
      <c r="M20" s="23">
        <f>+E20+F20+L20</f>
        <v>3866.5</v>
      </c>
      <c r="N20" s="17">
        <f t="shared" si="5"/>
        <v>61133.5</v>
      </c>
    </row>
    <row r="21" spans="1:14" s="12" customFormat="1" x14ac:dyDescent="0.25">
      <c r="A21" s="22">
        <v>13</v>
      </c>
      <c r="B21" s="46" t="s">
        <v>1</v>
      </c>
      <c r="C21" s="42" t="s">
        <v>31</v>
      </c>
      <c r="D21" s="46">
        <v>71000</v>
      </c>
      <c r="E21" s="25">
        <v>2037.7</v>
      </c>
      <c r="F21" s="24">
        <v>2158.4</v>
      </c>
      <c r="G21" s="24">
        <v>1350.12</v>
      </c>
      <c r="H21" s="23">
        <v>65453.78</v>
      </c>
      <c r="I21" s="23">
        <v>5286.63</v>
      </c>
      <c r="J21" s="24"/>
      <c r="K21" s="24">
        <v>25</v>
      </c>
      <c r="L21" s="23">
        <f>+G21+K21</f>
        <v>1375.12</v>
      </c>
      <c r="M21" s="23">
        <v>10857.85</v>
      </c>
      <c r="N21" s="17">
        <f>+D21-M21</f>
        <v>60142.15</v>
      </c>
    </row>
    <row r="22" spans="1:14" s="12" customFormat="1" x14ac:dyDescent="0.25">
      <c r="A22" s="22">
        <v>14</v>
      </c>
      <c r="B22" s="52" t="s">
        <v>2</v>
      </c>
      <c r="C22" s="43" t="s">
        <v>31</v>
      </c>
      <c r="D22" s="46">
        <v>71000</v>
      </c>
      <c r="E22" s="25">
        <v>2037.7</v>
      </c>
      <c r="F22" s="24">
        <v>2158.4</v>
      </c>
      <c r="G22" s="29"/>
      <c r="H22" s="23">
        <v>66803.899999999994</v>
      </c>
      <c r="I22" s="23">
        <v>5556.66</v>
      </c>
      <c r="J22" s="28"/>
      <c r="K22" s="24">
        <v>25</v>
      </c>
      <c r="L22" s="23">
        <v>25</v>
      </c>
      <c r="M22" s="23">
        <v>9777.76</v>
      </c>
      <c r="N22" s="26">
        <f>+D22-M22</f>
        <v>61222.239999999998</v>
      </c>
    </row>
    <row r="23" spans="1:14" s="12" customFormat="1" x14ac:dyDescent="0.25">
      <c r="A23" s="27">
        <v>15</v>
      </c>
      <c r="B23" s="51" t="s">
        <v>37</v>
      </c>
      <c r="C23" s="42" t="s">
        <v>32</v>
      </c>
      <c r="D23" s="46">
        <v>100000</v>
      </c>
      <c r="E23" s="25">
        <v>2870</v>
      </c>
      <c r="F23" s="25">
        <v>3040</v>
      </c>
      <c r="G23" s="25">
        <v>1350.12</v>
      </c>
      <c r="H23" s="26">
        <f>+D23-(E23+F23+G23)</f>
        <v>92739.88</v>
      </c>
      <c r="I23" s="26">
        <v>11767.84</v>
      </c>
      <c r="J23" s="25"/>
      <c r="K23" s="25">
        <v>25</v>
      </c>
      <c r="L23" s="23">
        <v>1375.12</v>
      </c>
      <c r="M23" s="23">
        <f>+E23+F23+I23+L23</f>
        <v>19052.96</v>
      </c>
      <c r="N23" s="26">
        <f>+D23-M23</f>
        <v>80947.040000000008</v>
      </c>
    </row>
    <row r="24" spans="1:14" s="12" customFormat="1" x14ac:dyDescent="0.25">
      <c r="A24" s="22">
        <v>16</v>
      </c>
      <c r="B24" s="50" t="s">
        <v>38</v>
      </c>
      <c r="C24" s="40" t="s">
        <v>31</v>
      </c>
      <c r="D24" s="54">
        <v>60000</v>
      </c>
      <c r="E24" s="31">
        <v>1722</v>
      </c>
      <c r="F24" s="30">
        <v>1824</v>
      </c>
      <c r="G24" s="23">
        <v>1350.12</v>
      </c>
      <c r="H24" s="23">
        <v>55103.88</v>
      </c>
      <c r="I24" s="23">
        <v>3216.65</v>
      </c>
      <c r="J24" s="23"/>
      <c r="K24" s="23">
        <v>25</v>
      </c>
      <c r="L24" s="23">
        <v>1375.12</v>
      </c>
      <c r="M24" s="23">
        <v>8137.77</v>
      </c>
      <c r="N24" s="26">
        <f>+D24-M24</f>
        <v>51862.229999999996</v>
      </c>
    </row>
    <row r="25" spans="1:14" s="12" customFormat="1" x14ac:dyDescent="0.25">
      <c r="A25" s="22">
        <v>17</v>
      </c>
      <c r="B25" s="50" t="s">
        <v>14</v>
      </c>
      <c r="C25" s="40" t="s">
        <v>31</v>
      </c>
      <c r="D25" s="54">
        <v>60000</v>
      </c>
      <c r="E25" s="31">
        <v>1722</v>
      </c>
      <c r="F25" s="30">
        <v>1824</v>
      </c>
      <c r="G25" s="23"/>
      <c r="H25" s="23">
        <v>56454</v>
      </c>
      <c r="I25" s="23">
        <v>3486.6756666666661</v>
      </c>
      <c r="J25" s="23"/>
      <c r="K25" s="23">
        <v>25</v>
      </c>
      <c r="L25" s="23">
        <v>25</v>
      </c>
      <c r="M25" s="23">
        <v>7057.68</v>
      </c>
      <c r="N25" s="26">
        <f>+D25-M25</f>
        <v>52942.32</v>
      </c>
    </row>
    <row r="26" spans="1:14" s="12" customFormat="1" x14ac:dyDescent="0.25">
      <c r="A26" s="27">
        <v>18</v>
      </c>
      <c r="B26" s="52" t="s">
        <v>8</v>
      </c>
      <c r="C26" s="43" t="s">
        <v>32</v>
      </c>
      <c r="D26" s="55">
        <v>50000</v>
      </c>
      <c r="E26" s="31">
        <f>IF(D26&gt;=[1]Datos!$D$14,([1]Datos!$D$14*[1]Datos!$C$14),IF(D26&lt;=[1]Datos!$D$14,(D26*[1]Datos!$C$14)))</f>
        <v>1435</v>
      </c>
      <c r="F26" s="30">
        <v>1520</v>
      </c>
      <c r="G26" s="23"/>
      <c r="H26" s="23">
        <f t="shared" ref="H26:H31" si="6">+D26-(E26+F26+G26)</f>
        <v>47045</v>
      </c>
      <c r="I26" s="23">
        <v>1854</v>
      </c>
      <c r="J26" s="23"/>
      <c r="K26" s="23">
        <v>25</v>
      </c>
      <c r="L26" s="23">
        <v>25</v>
      </c>
      <c r="M26" s="23">
        <v>4834</v>
      </c>
      <c r="N26" s="26">
        <f t="shared" ref="N26:N31" si="7">+D26-M26</f>
        <v>45166</v>
      </c>
    </row>
    <row r="27" spans="1:14" s="12" customFormat="1" x14ac:dyDescent="0.25">
      <c r="A27" s="22">
        <v>19</v>
      </c>
      <c r="B27" s="50" t="s">
        <v>13</v>
      </c>
      <c r="C27" s="40" t="s">
        <v>32</v>
      </c>
      <c r="D27" s="54">
        <v>41000</v>
      </c>
      <c r="E27" s="31">
        <f>IF(D27&gt;=[1]Datos!$D$14,([1]Datos!$D$14*[1]Datos!$C$14),IF(D27&lt;=[1]Datos!$D$14,(D27*[1]Datos!$C$14)))</f>
        <v>1176.7</v>
      </c>
      <c r="F27" s="30">
        <f>IF(D27&gt;=[1]Datos!$D$15,([1]Datos!$D$15*[1]Datos!$C$15),IF(D27&lt;=[1]Datos!$D$15,(D27*[1]Datos!$C$15)))</f>
        <v>1246.4000000000001</v>
      </c>
      <c r="G27" s="23"/>
      <c r="H27" s="23">
        <f t="shared" si="6"/>
        <v>38576.9</v>
      </c>
      <c r="I27" s="23">
        <v>583.79</v>
      </c>
      <c r="J27" s="23"/>
      <c r="K27" s="23">
        <v>25</v>
      </c>
      <c r="L27" s="23">
        <f t="shared" ref="L27:L30" si="8">+G27+J27+K27</f>
        <v>25</v>
      </c>
      <c r="M27" s="23">
        <v>3031.89</v>
      </c>
      <c r="N27" s="26">
        <f t="shared" si="7"/>
        <v>37968.11</v>
      </c>
    </row>
    <row r="28" spans="1:14" s="12" customFormat="1" x14ac:dyDescent="0.25">
      <c r="A28" s="22">
        <v>20</v>
      </c>
      <c r="B28" s="46" t="s">
        <v>9</v>
      </c>
      <c r="C28" s="42" t="s">
        <v>32</v>
      </c>
      <c r="D28" s="21">
        <v>43000</v>
      </c>
      <c r="E28" s="31">
        <f>IF(D28&gt;=[1]Datos!$D$14,([1]Datos!$D$14*[1]Datos!$C$14),IF(D28&lt;=[1]Datos!$D$14,(D28*[1]Datos!$C$14)))</f>
        <v>1234.0999999999999</v>
      </c>
      <c r="F28" s="30">
        <f>IF(D28&gt;=[1]Datos!$D$15,([1]Datos!$D$15*[1]Datos!$C$15),IF(D28&lt;=[1]Datos!$D$15,(D28*[1]Datos!$C$15)))</f>
        <v>1307.2</v>
      </c>
      <c r="G28" s="23">
        <v>2700.24</v>
      </c>
      <c r="H28" s="23">
        <f t="shared" si="6"/>
        <v>37758.46</v>
      </c>
      <c r="I28" s="23">
        <v>461.02</v>
      </c>
      <c r="J28" s="23"/>
      <c r="K28" s="23">
        <v>25</v>
      </c>
      <c r="L28" s="23">
        <v>2725.24</v>
      </c>
      <c r="M28" s="23">
        <v>5727.56</v>
      </c>
      <c r="N28" s="26">
        <f t="shared" si="7"/>
        <v>37272.44</v>
      </c>
    </row>
    <row r="29" spans="1:14" s="12" customFormat="1" x14ac:dyDescent="0.25">
      <c r="A29" s="27">
        <v>21</v>
      </c>
      <c r="B29" s="50" t="s">
        <v>15</v>
      </c>
      <c r="C29" s="40" t="s">
        <v>31</v>
      </c>
      <c r="D29" s="54">
        <v>55000</v>
      </c>
      <c r="E29" s="31">
        <f>IF(D29&gt;=[1]Datos!$D$14,([1]Datos!$D$14*[1]Datos!$C$14),IF(D29&lt;=[1]Datos!$D$14,(D29*[1]Datos!$C$14)))</f>
        <v>1578.5</v>
      </c>
      <c r="F29" s="30">
        <f>IF(D29&gt;=[1]Datos!$D$15,([1]Datos!$D$15*[1]Datos!$C$15),IF(D29&lt;=[1]Datos!$D$15,(D29*[1]Datos!$C$15)))</f>
        <v>1672</v>
      </c>
      <c r="G29" s="23"/>
      <c r="H29" s="23">
        <f t="shared" si="6"/>
        <v>51749.5</v>
      </c>
      <c r="I29" s="23">
        <v>2559.6799999999998</v>
      </c>
      <c r="J29" s="23"/>
      <c r="K29" s="23">
        <v>25</v>
      </c>
      <c r="L29" s="23">
        <v>25</v>
      </c>
      <c r="M29" s="23">
        <v>5835.18</v>
      </c>
      <c r="N29" s="26">
        <f t="shared" si="7"/>
        <v>49164.82</v>
      </c>
    </row>
    <row r="30" spans="1:14" s="12" customFormat="1" x14ac:dyDescent="0.25">
      <c r="A30" s="22">
        <v>22</v>
      </c>
      <c r="B30" s="51" t="s">
        <v>4</v>
      </c>
      <c r="C30" s="42" t="s">
        <v>32</v>
      </c>
      <c r="D30" s="25">
        <v>37500</v>
      </c>
      <c r="E30" s="25">
        <f>IF(D30&gt;=[1]Datos!$D$14,([1]Datos!$D$14*[1]Datos!$C$14),IF(D30&lt;=[1]Datos!$D$14,(D30*[1]Datos!$C$14)))</f>
        <v>1076.25</v>
      </c>
      <c r="F30" s="24">
        <f>IF(D30&gt;=[1]Datos!$D$15,([1]Datos!$D$15*[1]Datos!$C$15),IF(D30&lt;=[1]Datos!$D$15,(D30*[1]Datos!$C$15)))</f>
        <v>1140</v>
      </c>
      <c r="G30" s="24"/>
      <c r="H30" s="23">
        <f t="shared" si="6"/>
        <v>35283.75</v>
      </c>
      <c r="I30" s="23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89.810999999999694</v>
      </c>
      <c r="J30" s="24"/>
      <c r="K30" s="24">
        <v>25</v>
      </c>
      <c r="L30" s="23">
        <f t="shared" si="8"/>
        <v>25</v>
      </c>
      <c r="M30" s="23">
        <v>2331.06</v>
      </c>
      <c r="N30" s="53">
        <f t="shared" si="7"/>
        <v>35168.94</v>
      </c>
    </row>
    <row r="31" spans="1:14" s="12" customFormat="1" x14ac:dyDescent="0.25">
      <c r="A31" s="22">
        <v>23</v>
      </c>
      <c r="B31" s="50" t="s">
        <v>12</v>
      </c>
      <c r="C31" s="40" t="s">
        <v>32</v>
      </c>
      <c r="D31" s="54">
        <v>35000</v>
      </c>
      <c r="E31" s="31">
        <f>IF(D31&gt;=[1]Datos!$D$14,([1]Datos!$D$14*[1]Datos!$C$14),IF(D31&lt;=[1]Datos!$D$14,(D31*[1]Datos!$C$14)))</f>
        <v>1004.5</v>
      </c>
      <c r="F31" s="30">
        <f>IF(D31&gt;=[1]Datos!$D$15,([1]Datos!$D$15*[1]Datos!$C$15),IF(D31&lt;=[1]Datos!$D$15,(D31*[1]Datos!$C$15)))</f>
        <v>1064</v>
      </c>
      <c r="G31" s="23"/>
      <c r="H31" s="23">
        <f t="shared" si="6"/>
        <v>32931.5</v>
      </c>
      <c r="I31" s="23" t="str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0</v>
      </c>
      <c r="J31" s="23"/>
      <c r="K31" s="23">
        <v>25</v>
      </c>
      <c r="L31" s="23">
        <v>25</v>
      </c>
      <c r="M31" s="23">
        <f>+E31+F31+I31+L31</f>
        <v>2093.5</v>
      </c>
      <c r="N31" s="53">
        <f t="shared" si="7"/>
        <v>32906.5</v>
      </c>
    </row>
    <row r="32" spans="1:14" s="12" customFormat="1" x14ac:dyDescent="0.25">
      <c r="A32" s="27">
        <v>24</v>
      </c>
      <c r="B32" s="50" t="s">
        <v>46</v>
      </c>
      <c r="C32" s="40" t="s">
        <v>32</v>
      </c>
      <c r="D32" s="54">
        <v>35000</v>
      </c>
      <c r="E32" s="31">
        <f>IF(D32&gt;=[1]Datos!$D$14,([1]Datos!$D$14*[1]Datos!$C$14),IF(D32&lt;=[1]Datos!$D$14,(D32*[1]Datos!$C$14)))</f>
        <v>1004.5</v>
      </c>
      <c r="F32" s="30">
        <f>IF(D32&gt;=[1]Datos!$D$15,([1]Datos!$D$15*[1]Datos!$C$15),IF(D32&lt;=[1]Datos!$D$15,(D32*[1]Datos!$C$15)))</f>
        <v>1064</v>
      </c>
      <c r="G32" s="23"/>
      <c r="H32" s="23">
        <v>32931.5</v>
      </c>
      <c r="I32" s="23">
        <v>0</v>
      </c>
      <c r="J32" s="23"/>
      <c r="K32" s="23">
        <v>25</v>
      </c>
      <c r="L32" s="23">
        <v>25</v>
      </c>
      <c r="M32" s="23">
        <f>+E32+F32+I32+L32</f>
        <v>2093.5</v>
      </c>
      <c r="N32" s="53">
        <f>+D32-M32</f>
        <v>32906.5</v>
      </c>
    </row>
    <row r="33" spans="1:14" s="12" customFormat="1" x14ac:dyDescent="0.25">
      <c r="A33" s="22">
        <v>25</v>
      </c>
      <c r="B33" s="52" t="s">
        <v>4</v>
      </c>
      <c r="C33" s="43" t="s">
        <v>32</v>
      </c>
      <c r="D33" s="55">
        <v>30000</v>
      </c>
      <c r="E33" s="31">
        <f>IF(D33&gt;=[1]Datos!$D$14,([1]Datos!$D$14*[1]Datos!$C$14),IF(D33&lt;=[1]Datos!$D$14,(D33*[1]Datos!$C$14)))</f>
        <v>861</v>
      </c>
      <c r="F33" s="30">
        <f>IF(D33&gt;=[1]Datos!$D$15,([1]Datos!$D$15*[1]Datos!$C$15),IF(D33&lt;=[1]Datos!$D$15,(D33*[1]Datos!$C$15)))</f>
        <v>912</v>
      </c>
      <c r="G33" s="23"/>
      <c r="H33" s="23">
        <v>28227</v>
      </c>
      <c r="I33" s="23" t="str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0</v>
      </c>
      <c r="J33" s="23">
        <v>5873.08</v>
      </c>
      <c r="K33" s="23"/>
      <c r="L33" s="23">
        <v>5873.08</v>
      </c>
      <c r="M33" s="23">
        <v>7646.08</v>
      </c>
      <c r="N33" s="26">
        <f>+D33-M33</f>
        <v>22353.919999999998</v>
      </c>
    </row>
    <row r="34" spans="1:14" s="12" customFormat="1" x14ac:dyDescent="0.25">
      <c r="A34" s="22">
        <v>26</v>
      </c>
      <c r="B34" s="52" t="s">
        <v>4</v>
      </c>
      <c r="C34" s="43" t="s">
        <v>32</v>
      </c>
      <c r="D34" s="21">
        <v>38000</v>
      </c>
      <c r="E34" s="31">
        <f>IF(D34&gt;=[1]Datos!$D$14,([1]Datos!$D$14*[1]Datos!$C$14),IF(D34&lt;=[1]Datos!$D$14,(D34*[1]Datos!$C$14)))</f>
        <v>1090.5999999999999</v>
      </c>
      <c r="F34" s="30">
        <f>IF(D34&gt;=[1]Datos!$D$15,([1]Datos!$D$15*[1]Datos!$C$15),IF(D34&lt;=[1]Datos!$D$15,(D34*[1]Datos!$C$15)))</f>
        <v>1155.2</v>
      </c>
      <c r="G34" s="29"/>
      <c r="H34" s="23">
        <v>35754.200000000004</v>
      </c>
      <c r="I34" s="23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160.37850000000034</v>
      </c>
      <c r="J34" s="28"/>
      <c r="K34" s="24">
        <v>25</v>
      </c>
      <c r="L34" s="23">
        <v>25</v>
      </c>
      <c r="M34" s="23">
        <f>+E34+F34+I34+L34</f>
        <v>2431.1785000000004</v>
      </c>
      <c r="N34" s="26">
        <f>+D34-M34</f>
        <v>35568.821499999998</v>
      </c>
    </row>
    <row r="35" spans="1:14" s="12" customFormat="1" x14ac:dyDescent="0.25">
      <c r="A35" s="27">
        <v>27</v>
      </c>
      <c r="B35" s="52" t="s">
        <v>41</v>
      </c>
      <c r="C35" s="43" t="s">
        <v>32</v>
      </c>
      <c r="D35" s="56">
        <v>40000</v>
      </c>
      <c r="E35" s="31">
        <f>IF(D35&gt;=[1]Datos!$D$14,([1]Datos!$D$14*[1]Datos!$C$14),IF(D35&lt;=[1]Datos!$D$14,(D35*[1]Datos!$C$14)))</f>
        <v>1148</v>
      </c>
      <c r="F35" s="30">
        <f>IF(D35&gt;=[1]Datos!$D$15,([1]Datos!$D$15*[1]Datos!$C$15),IF(D35&lt;=[1]Datos!$D$15,(D35*[1]Datos!$C$15)))</f>
        <v>1216</v>
      </c>
      <c r="G35" s="29"/>
      <c r="H35" s="23">
        <v>35126.93</v>
      </c>
      <c r="I35" s="23">
        <v>442.65</v>
      </c>
      <c r="J35" s="28">
        <v>0</v>
      </c>
      <c r="K35" s="24">
        <v>25</v>
      </c>
      <c r="L35" s="23">
        <v>25</v>
      </c>
      <c r="M35" s="23">
        <f>+E35+F35+I35+L35</f>
        <v>2831.65</v>
      </c>
      <c r="N35" s="26">
        <f>+D35-M35</f>
        <v>37168.35</v>
      </c>
    </row>
    <row r="36" spans="1:14" s="12" customFormat="1" x14ac:dyDescent="0.25">
      <c r="A36" s="22">
        <v>28</v>
      </c>
      <c r="B36" s="52" t="s">
        <v>7</v>
      </c>
      <c r="C36" s="43" t="s">
        <v>31</v>
      </c>
      <c r="D36" s="55">
        <v>25000</v>
      </c>
      <c r="E36" s="31">
        <f>IF(D36&gt;=[1]Datos!$D$14,([1]Datos!$D$14*[1]Datos!$C$14),IF(D36&lt;=[1]Datos!$D$14,(D36*[1]Datos!$C$14)))</f>
        <v>717.5</v>
      </c>
      <c r="F36" s="30">
        <f>IF(D36&gt;=[1]Datos!$D$15,([1]Datos!$D$15*[1]Datos!$C$15),IF(D36&lt;=[1]Datos!$D$15,(D36*[1]Datos!$C$15)))</f>
        <v>760</v>
      </c>
      <c r="G36" s="23"/>
      <c r="H36" s="23">
        <f t="shared" ref="H36:H43" si="9">+D36-(E36+F36+G36)</f>
        <v>23522.5</v>
      </c>
      <c r="I36" s="23" t="str">
        <f>IF(H36&lt;=[1]Datos!$G$7,"0",IF(H36&lt;=[1]Datos!$G$8,(H36-[1]Datos!$F$8)*[1]Datos!$I$6,IF(H36&lt;=[1]Datos!$G$9,[1]Datos!$I$8+(H36-[1]Datos!$F$9)*[1]Datos!$J$6,IF(H36&gt;=[1]Datos!$F$10,([1]Datos!$I$8+[1]Datos!$J$8)+(H36-[1]Datos!$F$10)*[1]Datos!$K$6))))</f>
        <v>0</v>
      </c>
      <c r="J36" s="23">
        <v>0</v>
      </c>
      <c r="K36" s="23">
        <v>25</v>
      </c>
      <c r="L36" s="26">
        <v>25</v>
      </c>
      <c r="M36" s="23">
        <v>1502.5</v>
      </c>
      <c r="N36" s="26">
        <f t="shared" ref="N36:N45" si="10">+D36-M36</f>
        <v>23497.5</v>
      </c>
    </row>
    <row r="37" spans="1:14" s="12" customFormat="1" x14ac:dyDescent="0.25">
      <c r="A37" s="22">
        <v>29</v>
      </c>
      <c r="B37" s="52" t="s">
        <v>7</v>
      </c>
      <c r="C37" s="43" t="s">
        <v>31</v>
      </c>
      <c r="D37" s="55">
        <v>25000</v>
      </c>
      <c r="E37" s="31">
        <f>IF(D37&gt;=[1]Datos!$D$14,([1]Datos!$D$14*[1]Datos!$C$14),IF(D37&lt;=[1]Datos!$D$14,(D37*[1]Datos!$C$14)))</f>
        <v>717.5</v>
      </c>
      <c r="F37" s="30">
        <f>IF(D37&gt;=[1]Datos!$D$15,([1]Datos!$D$15*[1]Datos!$C$15),IF(D37&lt;=[1]Datos!$D$15,(D37*[1]Datos!$C$15)))</f>
        <v>760</v>
      </c>
      <c r="G37" s="23"/>
      <c r="H37" s="23">
        <f t="shared" si="9"/>
        <v>23522.5</v>
      </c>
      <c r="I37" s="23"/>
      <c r="J37" s="23">
        <v>0</v>
      </c>
      <c r="K37" s="23">
        <v>25</v>
      </c>
      <c r="L37" s="26">
        <f t="shared" ref="L37:L43" si="11">+G37+J37+K37</f>
        <v>25</v>
      </c>
      <c r="M37" s="23">
        <f t="shared" ref="M37:M43" si="12">+E37+F37+I37+L37</f>
        <v>1502.5</v>
      </c>
      <c r="N37" s="26">
        <f t="shared" si="10"/>
        <v>23497.5</v>
      </c>
    </row>
    <row r="38" spans="1:14" s="12" customFormat="1" x14ac:dyDescent="0.25">
      <c r="A38" s="27">
        <v>30</v>
      </c>
      <c r="B38" s="52" t="s">
        <v>39</v>
      </c>
      <c r="C38" s="43" t="s">
        <v>31</v>
      </c>
      <c r="D38" s="55">
        <v>23000</v>
      </c>
      <c r="E38" s="31">
        <f>IF(D38&gt;=[1]Datos!$D$14,([1]Datos!$D$14*[1]Datos!$C$14),IF(D38&lt;=[1]Datos!$D$14,(D38*[1]Datos!$C$14)))</f>
        <v>660.1</v>
      </c>
      <c r="F38" s="30">
        <f>IF(D38&gt;=[1]Datos!$D$15,([1]Datos!$D$15*[1]Datos!$C$15),IF(D38&lt;=[1]Datos!$D$15,(D38*[1]Datos!$C$15)))</f>
        <v>699.2</v>
      </c>
      <c r="G38" s="18">
        <v>0</v>
      </c>
      <c r="H38" s="23">
        <f t="shared" si="9"/>
        <v>21640.7</v>
      </c>
      <c r="I38" s="23" t="str">
        <f>IF(H38&lt;=[1]Datos!$G$7,"0",IF(H38&lt;=[1]Datos!$G$8,(H38-[1]Datos!$F$8)*[1]Datos!$I$6,IF(H38&lt;=[1]Datos!$G$9,[1]Datos!$I$8+(H38-[1]Datos!$F$9)*[1]Datos!$J$6,IF(H38&gt;=[1]Datos!$F$10,([1]Datos!$I$8+[1]Datos!$J$8)+(H38-[1]Datos!$F$10)*[1]Datos!$K$6))))</f>
        <v>0</v>
      </c>
      <c r="J38" s="23">
        <v>0</v>
      </c>
      <c r="K38" s="18">
        <v>25</v>
      </c>
      <c r="L38" s="23">
        <f t="shared" si="11"/>
        <v>25</v>
      </c>
      <c r="M38" s="23">
        <f t="shared" si="12"/>
        <v>1384.3000000000002</v>
      </c>
      <c r="N38" s="26">
        <f t="shared" si="10"/>
        <v>21615.7</v>
      </c>
    </row>
    <row r="39" spans="1:14" s="12" customFormat="1" x14ac:dyDescent="0.25">
      <c r="A39" s="22">
        <v>31</v>
      </c>
      <c r="B39" s="52" t="s">
        <v>6</v>
      </c>
      <c r="C39" s="43" t="s">
        <v>32</v>
      </c>
      <c r="D39" s="54">
        <v>21200</v>
      </c>
      <c r="E39" s="25">
        <f>IF(D39&gt;=[1]Datos!$D$14,([1]Datos!$D$14*[1]Datos!$C$14),IF(D39&lt;=[1]Datos!$D$14,(D39*[1]Datos!$C$14)))</f>
        <v>608.43999999999994</v>
      </c>
      <c r="F39" s="24">
        <f>IF(D39&gt;=[1]Datos!$D$15,([1]Datos!$D$15*[1]Datos!$C$15),IF(D39&lt;=[1]Datos!$D$15,(D39*[1]Datos!$C$15)))</f>
        <v>644.48</v>
      </c>
      <c r="G39" s="25">
        <v>2700.24</v>
      </c>
      <c r="H39" s="23">
        <f t="shared" si="9"/>
        <v>17246.84</v>
      </c>
      <c r="I39" s="23" t="str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0</v>
      </c>
      <c r="J39" s="25"/>
      <c r="K39" s="24">
        <v>25</v>
      </c>
      <c r="L39" s="23">
        <v>2725.24</v>
      </c>
      <c r="M39" s="23">
        <v>3978.16</v>
      </c>
      <c r="N39" s="26">
        <f t="shared" si="10"/>
        <v>17221.84</v>
      </c>
    </row>
    <row r="40" spans="1:14" s="12" customFormat="1" x14ac:dyDescent="0.25">
      <c r="A40" s="22">
        <v>32</v>
      </c>
      <c r="B40" s="52" t="s">
        <v>6</v>
      </c>
      <c r="C40" s="43" t="s">
        <v>32</v>
      </c>
      <c r="D40" s="54">
        <v>21200</v>
      </c>
      <c r="E40" s="25">
        <f>IF(D40&gt;=[1]Datos!$D$14,([1]Datos!$D$14*[1]Datos!$C$14),IF(D40&lt;=[1]Datos!$D$14,(D40*[1]Datos!$C$14)))</f>
        <v>608.43999999999994</v>
      </c>
      <c r="F40" s="24">
        <f>IF(D40&gt;=[1]Datos!$D$15,([1]Datos!$D$15*[1]Datos!$C$15),IF(D40&lt;=[1]Datos!$D$15,(D40*[1]Datos!$C$15)))</f>
        <v>644.48</v>
      </c>
      <c r="G40" s="19"/>
      <c r="H40" s="23">
        <f t="shared" si="9"/>
        <v>19947.080000000002</v>
      </c>
      <c r="I40" s="23" t="str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0</v>
      </c>
      <c r="J40" s="19"/>
      <c r="K40" s="19">
        <v>25</v>
      </c>
      <c r="L40" s="23">
        <f t="shared" si="11"/>
        <v>25</v>
      </c>
      <c r="M40" s="23">
        <v>1277.92</v>
      </c>
      <c r="N40" s="26">
        <v>19922.080000000002</v>
      </c>
    </row>
    <row r="41" spans="1:14" s="12" customFormat="1" x14ac:dyDescent="0.25">
      <c r="A41" s="27">
        <v>33</v>
      </c>
      <c r="B41" s="52" t="s">
        <v>6</v>
      </c>
      <c r="C41" s="43" t="s">
        <v>32</v>
      </c>
      <c r="D41" s="54">
        <v>21200</v>
      </c>
      <c r="E41" s="31">
        <f>IF(D41&gt;=[1]Datos!$D$14,([1]Datos!$D$14*[1]Datos!$C$14),IF(D41&lt;=[1]Datos!$D$14,(D41*[1]Datos!$C$14)))</f>
        <v>608.43999999999994</v>
      </c>
      <c r="F41" s="30">
        <f>IF(D41&gt;=[1]Datos!$D$15,([1]Datos!$D$15*[1]Datos!$C$15),IF(D41&lt;=[1]Datos!$D$15,(D41*[1]Datos!$C$15)))</f>
        <v>644.48</v>
      </c>
      <c r="G41" s="18"/>
      <c r="H41" s="23">
        <f t="shared" si="9"/>
        <v>19947.080000000002</v>
      </c>
      <c r="I41" s="23" t="str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0</v>
      </c>
      <c r="J41" s="18"/>
      <c r="K41" s="18">
        <v>25</v>
      </c>
      <c r="L41" s="23">
        <f t="shared" si="11"/>
        <v>25</v>
      </c>
      <c r="M41" s="23">
        <f t="shared" si="12"/>
        <v>1277.92</v>
      </c>
      <c r="N41" s="26">
        <f t="shared" si="10"/>
        <v>19922.080000000002</v>
      </c>
    </row>
    <row r="42" spans="1:14" s="12" customFormat="1" x14ac:dyDescent="0.25">
      <c r="A42" s="22">
        <v>34</v>
      </c>
      <c r="B42" s="52" t="s">
        <v>6</v>
      </c>
      <c r="C42" s="43" t="s">
        <v>32</v>
      </c>
      <c r="D42" s="54">
        <v>21200</v>
      </c>
      <c r="E42" s="25">
        <f>IF(D42&gt;=[1]Datos!$D$14,([1]Datos!$D$14*[1]Datos!$C$14),IF(D42&lt;=[1]Datos!$D$14,(D42*[1]Datos!$C$14)))</f>
        <v>608.43999999999994</v>
      </c>
      <c r="F42" s="24">
        <f>IF(D42&gt;=[1]Datos!$D$15,([1]Datos!$D$15*[1]Datos!$C$15),IF(D42&lt;=[1]Datos!$D$15,(D42*[1]Datos!$C$15)))</f>
        <v>644.48</v>
      </c>
      <c r="G42" s="24"/>
      <c r="H42" s="23">
        <f t="shared" si="9"/>
        <v>19947.080000000002</v>
      </c>
      <c r="I42" s="23" t="str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0</v>
      </c>
      <c r="J42" s="25"/>
      <c r="K42" s="24">
        <v>25</v>
      </c>
      <c r="L42" s="23">
        <f t="shared" si="11"/>
        <v>25</v>
      </c>
      <c r="M42" s="23">
        <v>1277.92</v>
      </c>
      <c r="N42" s="26">
        <v>19922.080000000002</v>
      </c>
    </row>
    <row r="43" spans="1:14" s="12" customFormat="1" x14ac:dyDescent="0.25">
      <c r="A43" s="22">
        <v>35</v>
      </c>
      <c r="B43" s="51" t="s">
        <v>5</v>
      </c>
      <c r="C43" s="42" t="s">
        <v>31</v>
      </c>
      <c r="D43" s="46">
        <v>25000</v>
      </c>
      <c r="E43" s="31">
        <f>IF(D43&gt;=[1]Datos!$D$14,([1]Datos!$D$14*[1]Datos!$C$14),IF(D43&lt;=[1]Datos!$D$14,(D43*[1]Datos!$C$14)))</f>
        <v>717.5</v>
      </c>
      <c r="F43" s="30">
        <f>IF(D43&gt;=[1]Datos!$D$15,([1]Datos!$D$15*[1]Datos!$C$15),IF(D43&lt;=[1]Datos!$D$15,(D43*[1]Datos!$C$15)))</f>
        <v>760</v>
      </c>
      <c r="G43" s="18"/>
      <c r="H43" s="23">
        <f t="shared" si="9"/>
        <v>23522.5</v>
      </c>
      <c r="I43" s="23" t="str">
        <f>IF(H43&lt;=[1]Datos!$G$7,"0",IF(H43&lt;=[1]Datos!$G$8,(H43-[1]Datos!$F$8)*[1]Datos!$I$6,IF(H43&lt;=[1]Datos!$G$9,[1]Datos!$I$8+(H43-[1]Datos!$F$9)*[1]Datos!$J$6,IF(H43&gt;=[1]Datos!$F$10,([1]Datos!$I$8+[1]Datos!$J$8)+(H43-[1]Datos!$F$10)*[1]Datos!$K$6))))</f>
        <v>0</v>
      </c>
      <c r="J43" s="18"/>
      <c r="K43" s="18">
        <v>25</v>
      </c>
      <c r="L43" s="23">
        <f t="shared" si="11"/>
        <v>25</v>
      </c>
      <c r="M43" s="23">
        <f t="shared" si="12"/>
        <v>1502.5</v>
      </c>
      <c r="N43" s="26">
        <f t="shared" si="10"/>
        <v>23497.5</v>
      </c>
    </row>
    <row r="44" spans="1:14" s="12" customFormat="1" x14ac:dyDescent="0.25">
      <c r="A44" s="27">
        <v>36</v>
      </c>
      <c r="B44" s="51" t="s">
        <v>5</v>
      </c>
      <c r="C44" s="42" t="s">
        <v>31</v>
      </c>
      <c r="D44" s="46">
        <v>17000</v>
      </c>
      <c r="E44" s="31">
        <f>IF(D44&gt;=[1]Datos!$D$14,([1]Datos!$D$14*[1]Datos!$C$14),IF(D44&lt;=[1]Datos!$D$14,(D44*[1]Datos!$C$14)))</f>
        <v>487.9</v>
      </c>
      <c r="F44" s="30">
        <f>IF(D44&gt;=[1]Datos!$D$15,([1]Datos!$D$15*[1]Datos!$C$15),IF(D44&lt;=[1]Datos!$D$15,(D44*[1]Datos!$C$15)))</f>
        <v>516.79999999999995</v>
      </c>
      <c r="G44" s="18"/>
      <c r="H44" s="23">
        <v>14928.95</v>
      </c>
      <c r="I44" s="23"/>
      <c r="J44" s="18"/>
      <c r="K44" s="18">
        <v>25</v>
      </c>
      <c r="L44" s="23">
        <v>25</v>
      </c>
      <c r="M44" s="23">
        <f>+E44+F44+L44</f>
        <v>1029.6999999999998</v>
      </c>
      <c r="N44" s="26">
        <f t="shared" si="10"/>
        <v>15970.3</v>
      </c>
    </row>
    <row r="45" spans="1:14" s="12" customFormat="1" x14ac:dyDescent="0.25">
      <c r="A45" s="22">
        <v>37</v>
      </c>
      <c r="B45" s="46" t="s">
        <v>42</v>
      </c>
      <c r="C45" s="42" t="s">
        <v>31</v>
      </c>
      <c r="D45" s="46">
        <v>17000</v>
      </c>
      <c r="E45" s="31">
        <f>IF(D45&gt;=[1]Datos!$D$14,([1]Datos!$D$14*[1]Datos!$C$14),IF(D45&lt;=[1]Datos!$D$14,(D45*[1]Datos!$C$14)))</f>
        <v>487.9</v>
      </c>
      <c r="F45" s="30">
        <f>IF(D45&gt;=[1]Datos!$D$15,([1]Datos!$D$15*[1]Datos!$C$15),IF(D45&lt;=[1]Datos!$D$15,(D45*[1]Datos!$C$15)))</f>
        <v>516.79999999999995</v>
      </c>
      <c r="G45" s="18"/>
      <c r="H45" s="23">
        <v>14928.95</v>
      </c>
      <c r="I45" s="23"/>
      <c r="J45" s="18"/>
      <c r="K45" s="18">
        <v>25</v>
      </c>
      <c r="L45" s="23">
        <v>25</v>
      </c>
      <c r="M45" s="23">
        <f>+E45+F45+L45</f>
        <v>1029.6999999999998</v>
      </c>
      <c r="N45" s="26">
        <f t="shared" si="10"/>
        <v>15970.3</v>
      </c>
    </row>
    <row r="46" spans="1:14" s="12" customFormat="1" ht="16.5" thickBot="1" x14ac:dyDescent="0.3">
      <c r="A46" s="22"/>
      <c r="B46" s="21"/>
      <c r="C46" s="43"/>
      <c r="D46" s="20"/>
      <c r="E46" s="20"/>
      <c r="F46" s="20"/>
      <c r="G46" s="20"/>
      <c r="H46" s="17"/>
      <c r="I46" s="17"/>
      <c r="J46" s="20"/>
      <c r="K46" s="20"/>
      <c r="L46" s="17"/>
      <c r="M46" s="17"/>
      <c r="N46" s="17"/>
    </row>
    <row r="47" spans="1:14" s="12" customFormat="1" ht="16.5" thickBot="1" x14ac:dyDescent="0.3">
      <c r="A47" s="62" t="s">
        <v>0</v>
      </c>
      <c r="B47" s="63"/>
      <c r="C47" s="39"/>
      <c r="D47" s="57">
        <f>SUM(D9:D46)</f>
        <v>2148966.67</v>
      </c>
      <c r="E47" s="58">
        <f>SUM(E9:E46)</f>
        <v>61675.340000000004</v>
      </c>
      <c r="F47" s="59">
        <f>SUM(F9:F46)</f>
        <v>61686.590000000011</v>
      </c>
      <c r="G47" s="58">
        <f>SUM(G9:G46)</f>
        <v>9450.84</v>
      </c>
      <c r="H47" s="59">
        <f>SUM(H9:H46)</f>
        <v>2052284.46</v>
      </c>
      <c r="I47" s="58">
        <f t="shared" ref="I47:J47" si="13">SUM(I9:I46)</f>
        <v>179389.87916666665</v>
      </c>
      <c r="J47" s="59">
        <f t="shared" si="13"/>
        <v>8805.42</v>
      </c>
      <c r="K47" s="58">
        <f>SUM(K9:K46)</f>
        <v>875</v>
      </c>
      <c r="L47" s="59">
        <f>SUM(L9:L46)</f>
        <v>19131.259999999998</v>
      </c>
      <c r="M47" s="60">
        <f>SUM(M9:M46)</f>
        <v>321883.89849999995</v>
      </c>
      <c r="N47" s="49">
        <f>SUM(N8:N45)</f>
        <v>1827082.7715000007</v>
      </c>
    </row>
    <row r="48" spans="1:14" s="12" customFormat="1" x14ac:dyDescent="0.25">
      <c r="A48" s="15"/>
      <c r="D48" s="14"/>
      <c r="I48" s="13"/>
      <c r="N48" s="16"/>
    </row>
    <row r="49" spans="1:14" s="12" customFormat="1" x14ac:dyDescent="0.25">
      <c r="A49" s="15"/>
      <c r="D49" s="14"/>
      <c r="I49" s="13"/>
      <c r="N49" s="16"/>
    </row>
    <row r="51" spans="1:14" x14ac:dyDescent="0.25">
      <c r="B51" s="1" t="s">
        <v>48</v>
      </c>
      <c r="G51" s="1" t="s">
        <v>49</v>
      </c>
      <c r="L51" s="1" t="s">
        <v>51</v>
      </c>
      <c r="M51" s="9"/>
    </row>
    <row r="52" spans="1:14" x14ac:dyDescent="0.25">
      <c r="M52" s="9"/>
    </row>
    <row r="53" spans="1:14" x14ac:dyDescent="0.25">
      <c r="B53" s="64" t="s">
        <v>47</v>
      </c>
      <c r="D53" s="1"/>
      <c r="F53" s="11"/>
      <c r="G53" s="9" t="s">
        <v>50</v>
      </c>
      <c r="H53" s="9"/>
      <c r="K53" s="11"/>
      <c r="L53" s="9" t="s">
        <v>44</v>
      </c>
    </row>
    <row r="54" spans="1:14" x14ac:dyDescent="0.25">
      <c r="B54" s="1" t="s">
        <v>40</v>
      </c>
      <c r="D54" s="1"/>
      <c r="G54" s="1" t="s">
        <v>35</v>
      </c>
      <c r="L54" s="1" t="s">
        <v>36</v>
      </c>
    </row>
    <row r="55" spans="1:14" x14ac:dyDescent="0.25">
      <c r="D55" s="1"/>
    </row>
    <row r="56" spans="1:14" x14ac:dyDescent="0.25">
      <c r="B56" s="9"/>
      <c r="C56" s="9"/>
    </row>
    <row r="59" spans="1:14" x14ac:dyDescent="0.25">
      <c r="E59" s="10"/>
    </row>
    <row r="60" spans="1:14" x14ac:dyDescent="0.25">
      <c r="E60" s="10"/>
    </row>
    <row r="61" spans="1:14" x14ac:dyDescent="0.25">
      <c r="B61" s="9"/>
      <c r="C61" s="9"/>
    </row>
    <row r="66" spans="2:4" x14ac:dyDescent="0.25">
      <c r="B66" s="8"/>
      <c r="C66" s="8"/>
      <c r="D66" s="7"/>
    </row>
    <row r="73" spans="2:4" x14ac:dyDescent="0.25">
      <c r="D73" s="6"/>
    </row>
    <row r="75" spans="2:4" x14ac:dyDescent="0.25">
      <c r="B75" s="5"/>
      <c r="C75" s="5"/>
      <c r="D75" s="4"/>
    </row>
    <row r="76" spans="2:4" x14ac:dyDescent="0.25">
      <c r="B76" s="5"/>
      <c r="C76" s="5"/>
      <c r="D76" s="4"/>
    </row>
  </sheetData>
  <autoFilter ref="A8:N48" xr:uid="{00000000-0009-0000-0000-000000000000}"/>
  <mergeCells count="3">
    <mergeCell ref="A5:N5"/>
    <mergeCell ref="A6:N6"/>
    <mergeCell ref="A47:B47"/>
  </mergeCells>
  <printOptions horizontalCentered="1"/>
  <pageMargins left="0.70866141732283505" right="0.70866141732283505" top="0.74803149606299202" bottom="0.74803149606299202" header="0.31496062992126" footer="0.31496062992126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3"/>
    </sheetView>
  </sheetViews>
  <sheetFormatPr baseColWidth="10" defaultColWidth="9.140625" defaultRowHeight="15" x14ac:dyDescent="0.25"/>
  <cols>
    <col min="14" max="1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2022-07-15T16:37:40Z</cp:lastPrinted>
  <dcterms:created xsi:type="dcterms:W3CDTF">2021-11-15T17:37:00Z</dcterms:created>
  <dcterms:modified xsi:type="dcterms:W3CDTF">2022-07-15T16:37:42Z</dcterms:modified>
</cp:coreProperties>
</file>