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6570" yWindow="930" windowWidth="12480" windowHeight="11385"/>
  </bookViews>
  <sheets>
    <sheet name="Fija" sheetId="2" r:id="rId1"/>
    <sheet name="Sheet1" sheetId="3" r:id="rId2"/>
  </sheets>
  <externalReferences>
    <externalReference r:id="rId3"/>
  </externalReferences>
  <definedNames>
    <definedName name="_xlnm._FilterDatabase" localSheetId="0" hidden="1">Fija!$B$8:$O$46</definedName>
    <definedName name="_xlnm.Print_Area" localSheetId="0">Fija!$A$1:$O$53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0" i="2"/>
  <c r="O20" i="2" l="1"/>
  <c r="O18" i="2" l="1"/>
  <c r="O34" i="2"/>
  <c r="O33" i="2"/>
  <c r="O32" i="2"/>
  <c r="O25" i="2"/>
  <c r="O24" i="2"/>
  <c r="O23" i="2"/>
  <c r="M23" i="2"/>
  <c r="O22" i="2"/>
  <c r="O19" i="2"/>
  <c r="O17" i="2"/>
  <c r="O16" i="2"/>
  <c r="O15" i="2"/>
  <c r="M15" i="2"/>
  <c r="M42" i="2" l="1"/>
  <c r="G42" i="2"/>
  <c r="F42" i="2"/>
  <c r="M41" i="2"/>
  <c r="G41" i="2"/>
  <c r="F41" i="2"/>
  <c r="M40" i="2"/>
  <c r="G40" i="2"/>
  <c r="F40" i="2"/>
  <c r="M39" i="2"/>
  <c r="G39" i="2"/>
  <c r="F39" i="2"/>
  <c r="H38" i="2"/>
  <c r="G38" i="2"/>
  <c r="F38" i="2"/>
  <c r="M37" i="2"/>
  <c r="G37" i="2"/>
  <c r="F37" i="2"/>
  <c r="M36" i="2"/>
  <c r="G36" i="2"/>
  <c r="F36" i="2"/>
  <c r="G35" i="2"/>
  <c r="F35" i="2"/>
  <c r="G31" i="2"/>
  <c r="F31" i="2"/>
  <c r="M30" i="2"/>
  <c r="G30" i="2"/>
  <c r="F30" i="2"/>
  <c r="O29" i="2"/>
  <c r="G29" i="2"/>
  <c r="F29" i="2"/>
  <c r="O28" i="2"/>
  <c r="G28" i="2"/>
  <c r="F28" i="2"/>
  <c r="O27" i="2"/>
  <c r="M27" i="2"/>
  <c r="G27" i="2"/>
  <c r="F27" i="2"/>
  <c r="F26" i="2"/>
  <c r="G13" i="2"/>
  <c r="F13" i="2"/>
  <c r="M11" i="2"/>
  <c r="G11" i="2"/>
  <c r="F11" i="2"/>
  <c r="O12" i="2"/>
  <c r="M12" i="2"/>
  <c r="G12" i="2"/>
  <c r="F12" i="2"/>
  <c r="I12" i="2" s="1"/>
  <c r="M10" i="2"/>
  <c r="F10" i="2"/>
  <c r="M9" i="2"/>
  <c r="I9" i="2"/>
  <c r="I36" i="2" l="1"/>
  <c r="O26" i="2"/>
  <c r="I28" i="2"/>
  <c r="I29" i="2"/>
  <c r="I11" i="2"/>
  <c r="J11" i="2" s="1"/>
  <c r="O11" i="2" s="1"/>
  <c r="I27" i="2"/>
  <c r="I38" i="2"/>
  <c r="J38" i="2" s="1"/>
  <c r="O38" i="2" s="1"/>
  <c r="I39" i="2"/>
  <c r="J39" i="2" s="1"/>
  <c r="I40" i="2"/>
  <c r="J40" i="2" s="1"/>
  <c r="N40" i="2" s="1"/>
  <c r="O40" i="2" s="1"/>
  <c r="I41" i="2"/>
  <c r="J41" i="2" s="1"/>
  <c r="I13" i="2"/>
  <c r="O13" i="2" s="1"/>
  <c r="I26" i="2"/>
  <c r="I30" i="2"/>
  <c r="J30" i="2" s="1"/>
  <c r="O30" i="2" s="1"/>
  <c r="I37" i="2"/>
  <c r="J37" i="2" s="1"/>
  <c r="N37" i="2" s="1"/>
  <c r="O37" i="2" s="1"/>
  <c r="I31" i="2"/>
  <c r="J31" i="2" s="1"/>
  <c r="N31" i="2" s="1"/>
  <c r="O31" i="2" s="1"/>
  <c r="I35" i="2"/>
  <c r="J35" i="2" s="1"/>
  <c r="O35" i="2" s="1"/>
  <c r="I42" i="2"/>
  <c r="J42" i="2" s="1"/>
  <c r="N42" i="2" s="1"/>
  <c r="O42" i="2" s="1"/>
  <c r="N36" i="2"/>
  <c r="O36" i="2" s="1"/>
  <c r="O9" i="2"/>
  <c r="J12" i="2"/>
  <c r="I10" i="2"/>
  <c r="O10" i="2" s="1"/>
  <c r="O45" i="2" l="1"/>
  <c r="E45" i="2"/>
  <c r="K45" i="2"/>
  <c r="H45" i="2" l="1"/>
  <c r="L45" i="2"/>
  <c r="G45" i="2"/>
  <c r="M45" i="2"/>
  <c r="F45" i="2"/>
  <c r="N45" i="2" l="1"/>
  <c r="J45" i="2"/>
  <c r="I45" i="2"/>
</calcChain>
</file>

<file path=xl/sharedStrings.xml><?xml version="1.0" encoding="utf-8"?>
<sst xmlns="http://schemas.openxmlformats.org/spreadsheetml/2006/main" count="96" uniqueCount="50">
  <si>
    <t>Total General RD$</t>
  </si>
  <si>
    <t>Analista</t>
  </si>
  <si>
    <t>Analista II</t>
  </si>
  <si>
    <t xml:space="preserve">Analista </t>
  </si>
  <si>
    <t>Auxiliar Administrativo</t>
  </si>
  <si>
    <t>Coordinador</t>
  </si>
  <si>
    <t>Mensajero Externo</t>
  </si>
  <si>
    <t>Conserje</t>
  </si>
  <si>
    <t>Chofer</t>
  </si>
  <si>
    <t>Gestor de Redes Sociales</t>
  </si>
  <si>
    <t>Diseñador Gráfico</t>
  </si>
  <si>
    <t>Coordinador del Despacho</t>
  </si>
  <si>
    <t>Directora General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</si>
  <si>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</si>
  <si>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</si>
  <si>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</si>
  <si>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</si>
  <si>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</si>
  <si>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</si>
  <si>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</si>
  <si>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</si>
  <si>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</si>
  <si>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</si>
  <si>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</si>
  <si>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</si>
  <si>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</si>
  <si>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</si>
  <si>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</si>
  <si>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</si>
  <si>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</si>
  <si>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</si>
  <si>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</si>
  <si>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M</t>
  </si>
  <si>
    <t>F</t>
  </si>
  <si>
    <t>Director Coordinación N.e Internacional</t>
  </si>
  <si>
    <t>Asesor de Confianza</t>
  </si>
  <si>
    <t>0</t>
  </si>
  <si>
    <t xml:space="preserve">Enc. División de Contabilidad </t>
  </si>
  <si>
    <t>Enc. Dpto. Administrativo y Financiero</t>
  </si>
  <si>
    <t>Coordinador Analisis Operativo</t>
  </si>
  <si>
    <t>Programador de Computadoras</t>
  </si>
  <si>
    <t>Nómina Personal Fijo Abril  2022</t>
  </si>
  <si>
    <t>Auxiliar de Mantenimiento</t>
  </si>
  <si>
    <t xml:space="preserve">          Preparado Por: </t>
  </si>
  <si>
    <t xml:space="preserve">        Leslie Coste </t>
  </si>
  <si>
    <t xml:space="preserve">  Carlos Castellanos</t>
  </si>
  <si>
    <t xml:space="preserve">        Revisado por:</t>
  </si>
  <si>
    <t xml:space="preserve">      Aprobado por: </t>
  </si>
  <si>
    <t>Giancarlo Ricardo Sánchez</t>
  </si>
  <si>
    <t xml:space="preserve">Analista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</si>
</sst>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43" fontId="2" fillId="4" borderId="6" xfId="1" applyFont="1" applyFill="1" applyBorder="1" applyAlignment="1">
      <alignment horizontal="left" vertical="center"/>
    </xf>
    <xf numFmtId="43" fontId="2" fillId="4" borderId="5" xfId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73"/>
  <sheetViews>
    <sheetView showGridLines="0" tabSelected="1" topLeftCell="C31" zoomScaleNormal="100" workbookViewId="0">
      <selection activeCell="D49" sqref="D49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6.7109375" style="1" customWidth="1"/>
    <col min="5" max="5" width="27.7109375" style="2" bestFit="1" customWidth="1"/>
    <col min="6" max="7" width="15.140625" style="1" bestFit="1" customWidth="1"/>
    <col min="8" max="8" width="14.42578125" style="1" customWidth="1"/>
    <col min="9" max="9" width="30.42578125" style="1" customWidth="1"/>
    <col min="10" max="10" width="16.5703125" style="1" bestFit="1" customWidth="1"/>
    <col min="11" max="11" width="19.28515625" style="1" customWidth="1"/>
    <col min="12" max="12" width="13.5703125" style="1" customWidth="1"/>
    <col min="13" max="13" width="19" style="1" customWidth="1"/>
    <col min="14" max="14" width="19.85546875" style="1" customWidth="1"/>
    <col min="15" max="15" width="21.8554687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5" spans="2:19" ht="18.75" x14ac:dyDescent="0.25">
      <c r="B5" s="59" t="s">
        <v>30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9"/>
      <c r="Q5" s="9"/>
      <c r="R5" s="9"/>
    </row>
    <row r="6" spans="2:19" ht="18.75" x14ac:dyDescent="0.25"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"/>
      <c r="Q6" s="9"/>
      <c r="R6" s="9"/>
      <c r="S6" s="9"/>
    </row>
    <row r="7" spans="2:19" ht="9" customHeight="1" x14ac:dyDescent="0.25">
      <c r="C7" s="41"/>
      <c r="D7" s="41"/>
      <c r="E7" s="43"/>
      <c r="F7" s="41"/>
      <c r="G7" s="41"/>
      <c r="H7" s="41"/>
      <c r="I7" s="41"/>
      <c r="J7" s="42"/>
      <c r="K7" s="42"/>
      <c r="L7" s="43"/>
      <c r="M7" s="43"/>
      <c r="N7" s="42"/>
      <c r="O7" s="42"/>
      <c r="P7" s="41"/>
      <c r="Q7" s="41"/>
      <c r="R7" s="41"/>
      <c r="S7" s="41"/>
    </row>
    <row r="8" spans="2:19" s="37" customFormat="1" ht="47.25" x14ac:dyDescent="0.25">
      <c r="B8" s="39" t="s">
        <v>29</v>
      </c>
      <c r="C8" s="38" t="s">
        <v>28</v>
      </c>
      <c r="D8" s="38" t="s">
        <v>31</v>
      </c>
      <c r="E8" s="40" t="s">
        <v>27</v>
      </c>
      <c r="F8" s="39" t="s">
        <v>26</v>
      </c>
      <c r="G8" s="39" t="s">
        <v>25</v>
      </c>
      <c r="H8" s="39" t="s">
        <v>24</v>
      </c>
      <c r="I8" s="39" t="s">
        <v>23</v>
      </c>
      <c r="J8" s="39" t="s">
        <v>22</v>
      </c>
      <c r="K8" s="39" t="s">
        <v>21</v>
      </c>
      <c r="L8" s="39" t="s">
        <v>20</v>
      </c>
      <c r="M8" s="39" t="s">
        <v>19</v>
      </c>
      <c r="N8" s="39" t="s">
        <v>18</v>
      </c>
      <c r="O8" s="38" t="s">
        <v>17</v>
      </c>
    </row>
    <row r="9" spans="2:19" s="12" customFormat="1" x14ac:dyDescent="0.25">
      <c r="B9" s="25">
        <v>1</v>
      </c>
      <c r="C9" s="56" t="s">
        <v>12</v>
      </c>
      <c r="D9" s="45" t="s">
        <v>33</v>
      </c>
      <c r="E9" s="49">
        <v>270000</v>
      </c>
      <c r="F9" s="36">
        <v>7749</v>
      </c>
      <c r="G9" s="35">
        <v>4943</v>
      </c>
      <c r="H9" s="26"/>
      <c r="I9" s="26">
        <f t="shared" ref="I9:I13" si="0">+E9-(F9+G9+H9)</f>
        <v>257308</v>
      </c>
      <c r="J9" s="26">
        <v>52909.67</v>
      </c>
      <c r="K9" s="26">
        <v>0</v>
      </c>
      <c r="L9" s="26">
        <v>25</v>
      </c>
      <c r="M9" s="26">
        <f t="shared" ref="M9:M12" si="1">+H9+K9+L9</f>
        <v>25</v>
      </c>
      <c r="N9" s="26">
        <v>65627.47</v>
      </c>
      <c r="O9" s="29">
        <f t="shared" ref="O9" si="2">+E9-N9</f>
        <v>204372.53</v>
      </c>
    </row>
    <row r="10" spans="2:19" s="12" customFormat="1" x14ac:dyDescent="0.25">
      <c r="B10" s="25">
        <v>2</v>
      </c>
      <c r="C10" s="51" t="s">
        <v>34</v>
      </c>
      <c r="D10" s="48" t="s">
        <v>32</v>
      </c>
      <c r="E10" s="53">
        <v>137500</v>
      </c>
      <c r="F10" s="23">
        <f>IF(E10&gt;=[1]Datos!$D$14,([1]Datos!$D$14*[1]Datos!$C$14),IF(E10&lt;=[1]Datos!$D$14,(E10*[1]Datos!$C$14)))</f>
        <v>3946.25</v>
      </c>
      <c r="G10" s="22">
        <v>4180</v>
      </c>
      <c r="H10" s="22"/>
      <c r="I10" s="21">
        <f t="shared" si="0"/>
        <v>129373.75</v>
      </c>
      <c r="J10" s="21">
        <v>20926.310000000001</v>
      </c>
      <c r="K10" s="22"/>
      <c r="L10" s="22">
        <v>25</v>
      </c>
      <c r="M10" s="21">
        <f t="shared" si="1"/>
        <v>25</v>
      </c>
      <c r="N10" s="21">
        <v>29077.56</v>
      </c>
      <c r="O10" s="20">
        <f>+E10-N10</f>
        <v>108422.44</v>
      </c>
    </row>
    <row r="11" spans="2:19" s="12" customFormat="1" x14ac:dyDescent="0.25">
      <c r="B11" s="31">
        <v>3</v>
      </c>
      <c r="C11" s="57" t="s">
        <v>5</v>
      </c>
      <c r="D11" s="47" t="s">
        <v>32</v>
      </c>
      <c r="E11" s="51">
        <v>115000</v>
      </c>
      <c r="F11" s="28">
        <f>IF(E11&gt;=[1]Datos!$D$14,([1]Datos!$D$14*[1]Datos!$C$14),IF(E11&lt;=[1]Datos!$D$14,(E11*[1]Datos!$C$14)))</f>
        <v>3300.5</v>
      </c>
      <c r="G11" s="27">
        <f>IF(E11&gt;=[1]Datos!$D$15,([1]Datos!$D$15*[1]Datos!$C$15),IF(E11&lt;=[1]Datos!$D$15,(E11*[1]Datos!$C$15)))</f>
        <v>3496</v>
      </c>
      <c r="H11" s="33"/>
      <c r="I11" s="26">
        <f t="shared" si="0"/>
        <v>108203.5</v>
      </c>
      <c r="J11" s="26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15633.735666666667</v>
      </c>
      <c r="K11" s="22">
        <v>25</v>
      </c>
      <c r="L11" s="27">
        <v>25</v>
      </c>
      <c r="M11" s="26">
        <f t="shared" si="1"/>
        <v>50</v>
      </c>
      <c r="N11" s="26">
        <v>22455.24</v>
      </c>
      <c r="O11" s="29">
        <f t="shared" ref="O11" si="3">+E11-N11</f>
        <v>92544.76</v>
      </c>
    </row>
    <row r="12" spans="2:19" s="12" customFormat="1" x14ac:dyDescent="0.25">
      <c r="B12" s="25">
        <v>4</v>
      </c>
      <c r="C12" s="56" t="s">
        <v>11</v>
      </c>
      <c r="D12" s="46" t="s">
        <v>33</v>
      </c>
      <c r="E12" s="50">
        <v>70000</v>
      </c>
      <c r="F12" s="36">
        <f>IF(E12&gt;=[1]Datos!$D$14,([1]Datos!$D$14*[1]Datos!$C$14),IF(E12&lt;=[1]Datos!$D$14,(E12*[1]Datos!$C$14)))</f>
        <v>2009</v>
      </c>
      <c r="G12" s="35">
        <f>IF(E12&gt;=[1]Datos!$D$15,([1]Datos!$D$15*[1]Datos!$C$15),IF(E12&lt;=[1]Datos!$D$15,(E12*[1]Datos!$C$15)))</f>
        <v>2128</v>
      </c>
      <c r="H12" s="26"/>
      <c r="I12" s="26">
        <f>+E12-(F12+G12+H12)</f>
        <v>65863</v>
      </c>
      <c r="J12" s="26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5368.4756666666663</v>
      </c>
      <c r="K12" s="26">
        <v>0</v>
      </c>
      <c r="L12" s="26">
        <v>25</v>
      </c>
      <c r="M12" s="26">
        <f t="shared" si="1"/>
        <v>25</v>
      </c>
      <c r="N12" s="26">
        <v>9530.48</v>
      </c>
      <c r="O12" s="29">
        <f t="shared" ref="O12:O13" si="4">+E12-N12</f>
        <v>60469.520000000004</v>
      </c>
    </row>
    <row r="13" spans="2:19" s="12" customFormat="1" x14ac:dyDescent="0.25">
      <c r="B13" s="25">
        <v>5</v>
      </c>
      <c r="C13" s="57" t="s">
        <v>35</v>
      </c>
      <c r="D13" s="47" t="s">
        <v>32</v>
      </c>
      <c r="E13" s="52">
        <v>130000</v>
      </c>
      <c r="F13" s="28">
        <f>IF(E13&gt;=[1]Datos!$D$14,([1]Datos!$D$14*[1]Datos!$C$14),IF(E13&lt;=[1]Datos!$D$14,(E13*[1]Datos!$C$14)))</f>
        <v>3731</v>
      </c>
      <c r="G13" s="27">
        <f>IF(E13&gt;=[1]Datos!$D$15,([1]Datos!$D$15*[1]Datos!$C$15),IF(E13&lt;=[1]Datos!$D$15,(E13*[1]Datos!$C$15)))</f>
        <v>3952</v>
      </c>
      <c r="H13" s="27">
        <v>1190.1199999999999</v>
      </c>
      <c r="I13" s="26">
        <f t="shared" si="0"/>
        <v>121126.88</v>
      </c>
      <c r="J13" s="26">
        <v>19162.12</v>
      </c>
      <c r="K13" s="28">
        <v>0</v>
      </c>
      <c r="L13" s="27">
        <v>25</v>
      </c>
      <c r="M13" s="26">
        <v>25</v>
      </c>
      <c r="N13" s="26">
        <v>26870.12</v>
      </c>
      <c r="O13" s="29">
        <f t="shared" si="4"/>
        <v>103129.88</v>
      </c>
    </row>
    <row r="14" spans="2:19" s="12" customFormat="1" x14ac:dyDescent="0.25">
      <c r="B14" s="31">
        <v>6</v>
      </c>
      <c r="C14" s="57" t="s">
        <v>3</v>
      </c>
      <c r="D14" s="47" t="s">
        <v>33</v>
      </c>
      <c r="E14" s="51">
        <v>60000</v>
      </c>
      <c r="F14" s="28">
        <v>1722</v>
      </c>
      <c r="G14" s="27">
        <v>1824</v>
      </c>
      <c r="H14" s="27"/>
      <c r="I14" s="26">
        <v>56454</v>
      </c>
      <c r="J14" s="26">
        <v>3486.6756666666661</v>
      </c>
      <c r="K14" s="27">
        <v>2735</v>
      </c>
      <c r="L14" s="27">
        <v>25</v>
      </c>
      <c r="M14" s="26">
        <v>2760</v>
      </c>
      <c r="N14" s="26">
        <v>9793.18</v>
      </c>
      <c r="O14" s="29">
        <v>50206.82</v>
      </c>
    </row>
    <row r="15" spans="2:19" s="12" customFormat="1" x14ac:dyDescent="0.25">
      <c r="B15" s="25">
        <v>7</v>
      </c>
      <c r="C15" s="57" t="s">
        <v>1</v>
      </c>
      <c r="D15" s="47" t="s">
        <v>33</v>
      </c>
      <c r="E15" s="51">
        <v>71000</v>
      </c>
      <c r="F15" s="28">
        <v>2037.7</v>
      </c>
      <c r="G15" s="28">
        <v>2158.4</v>
      </c>
      <c r="H15" s="28"/>
      <c r="I15" s="29">
        <v>66803.899999999994</v>
      </c>
      <c r="J15" s="29">
        <v>5556.6556666666656</v>
      </c>
      <c r="K15" s="28">
        <v>1350.12</v>
      </c>
      <c r="L15" s="28">
        <v>25</v>
      </c>
      <c r="M15" s="26">
        <f>+K15+L15</f>
        <v>1375.12</v>
      </c>
      <c r="N15" s="26">
        <v>9777.76</v>
      </c>
      <c r="O15" s="29">
        <f t="shared" ref="O15:O20" si="5">+E15-N15</f>
        <v>61222.239999999998</v>
      </c>
    </row>
    <row r="16" spans="2:19" s="12" customFormat="1" x14ac:dyDescent="0.25">
      <c r="B16" s="25">
        <v>8</v>
      </c>
      <c r="C16" s="57" t="s">
        <v>1</v>
      </c>
      <c r="D16" s="47" t="s">
        <v>33</v>
      </c>
      <c r="E16" s="51">
        <v>58000</v>
      </c>
      <c r="F16" s="28">
        <v>1664.6</v>
      </c>
      <c r="G16" s="28">
        <v>1763.2</v>
      </c>
      <c r="H16" s="28">
        <v>1190.1199999999999</v>
      </c>
      <c r="I16" s="29">
        <v>53382.080000000002</v>
      </c>
      <c r="J16" s="29">
        <v>3110.32</v>
      </c>
      <c r="K16" s="28">
        <v>905</v>
      </c>
      <c r="L16" s="28">
        <v>25</v>
      </c>
      <c r="M16" s="29">
        <v>930</v>
      </c>
      <c r="N16" s="29">
        <v>6563.12</v>
      </c>
      <c r="O16" s="29">
        <f t="shared" si="5"/>
        <v>51436.88</v>
      </c>
    </row>
    <row r="17" spans="2:15" s="12" customFormat="1" x14ac:dyDescent="0.25">
      <c r="B17" s="31">
        <v>9</v>
      </c>
      <c r="C17" s="57" t="s">
        <v>1</v>
      </c>
      <c r="D17" s="47" t="s">
        <v>32</v>
      </c>
      <c r="E17" s="51">
        <v>65000</v>
      </c>
      <c r="F17" s="28">
        <v>1865.5</v>
      </c>
      <c r="G17" s="27">
        <v>1976</v>
      </c>
      <c r="H17" s="27"/>
      <c r="I17" s="26">
        <v>61158.5</v>
      </c>
      <c r="J17" s="26">
        <v>4427.5756666666657</v>
      </c>
      <c r="K17" s="28">
        <v>733.49</v>
      </c>
      <c r="L17" s="27">
        <v>25</v>
      </c>
      <c r="M17" s="26">
        <v>758.49</v>
      </c>
      <c r="N17" s="26">
        <v>8294.08</v>
      </c>
      <c r="O17" s="29">
        <f t="shared" si="5"/>
        <v>56705.919999999998</v>
      </c>
    </row>
    <row r="18" spans="2:15" s="12" customFormat="1" x14ac:dyDescent="0.25">
      <c r="B18" s="25">
        <v>10</v>
      </c>
      <c r="C18" s="57" t="s">
        <v>1</v>
      </c>
      <c r="D18" s="47" t="s">
        <v>33</v>
      </c>
      <c r="E18" s="51">
        <v>65000</v>
      </c>
      <c r="F18" s="28">
        <v>1865.5</v>
      </c>
      <c r="G18" s="27">
        <v>1976</v>
      </c>
      <c r="H18" s="27"/>
      <c r="I18" s="26">
        <v>61158.5</v>
      </c>
      <c r="J18" s="26">
        <v>4427.5756666666657</v>
      </c>
      <c r="K18" s="28">
        <v>0</v>
      </c>
      <c r="L18" s="27">
        <v>25</v>
      </c>
      <c r="M18" s="26">
        <v>0</v>
      </c>
      <c r="N18" s="26">
        <v>8294.08</v>
      </c>
      <c r="O18" s="29">
        <f t="shared" si="5"/>
        <v>56705.919999999998</v>
      </c>
    </row>
    <row r="19" spans="2:15" s="12" customFormat="1" x14ac:dyDescent="0.25">
      <c r="B19" s="25">
        <v>11</v>
      </c>
      <c r="C19" s="57" t="s">
        <v>1</v>
      </c>
      <c r="D19" s="47" t="s">
        <v>33</v>
      </c>
      <c r="E19" s="51">
        <v>65000</v>
      </c>
      <c r="F19" s="28">
        <v>1865.5</v>
      </c>
      <c r="G19" s="27">
        <v>1976</v>
      </c>
      <c r="H19" s="27"/>
      <c r="I19" s="26">
        <v>61158.5</v>
      </c>
      <c r="J19" s="26">
        <v>4427.5756666666657</v>
      </c>
      <c r="K19" s="28">
        <v>366</v>
      </c>
      <c r="L19" s="27">
        <v>25</v>
      </c>
      <c r="M19" s="26">
        <v>391</v>
      </c>
      <c r="N19" s="26">
        <v>8294.08</v>
      </c>
      <c r="O19" s="29">
        <f t="shared" si="5"/>
        <v>56705.919999999998</v>
      </c>
    </row>
    <row r="20" spans="2:15" s="12" customFormat="1" x14ac:dyDescent="0.25">
      <c r="B20" s="31">
        <v>12</v>
      </c>
      <c r="C20" s="57" t="s">
        <v>1</v>
      </c>
      <c r="D20" s="47" t="s">
        <v>32</v>
      </c>
      <c r="E20" s="51">
        <v>52000</v>
      </c>
      <c r="F20" s="51">
        <v>1492.4</v>
      </c>
      <c r="G20" s="51">
        <v>1580.8</v>
      </c>
      <c r="H20" s="27"/>
      <c r="I20" s="26">
        <f>+E20-(F20+G20+H20)</f>
        <v>48926.8</v>
      </c>
      <c r="J20" s="26">
        <v>2136.27</v>
      </c>
      <c r="K20" s="28">
        <v>25</v>
      </c>
      <c r="L20" s="27">
        <v>25</v>
      </c>
      <c r="M20" s="26">
        <v>50</v>
      </c>
      <c r="N20" s="26">
        <v>5234.47</v>
      </c>
      <c r="O20" s="20">
        <f t="shared" si="5"/>
        <v>46765.53</v>
      </c>
    </row>
    <row r="21" spans="2:15" s="12" customFormat="1" x14ac:dyDescent="0.25">
      <c r="B21" s="25">
        <v>13</v>
      </c>
      <c r="C21" s="51" t="s">
        <v>1</v>
      </c>
      <c r="D21" s="47" t="s">
        <v>33</v>
      </c>
      <c r="E21" s="51">
        <v>71000</v>
      </c>
      <c r="F21" s="28">
        <v>2037.7</v>
      </c>
      <c r="G21" s="27">
        <v>2158.4</v>
      </c>
      <c r="H21" s="27"/>
      <c r="I21" s="26">
        <v>66803.899999999994</v>
      </c>
      <c r="J21" s="26">
        <v>5286.63</v>
      </c>
      <c r="K21" s="27"/>
      <c r="L21" s="27">
        <v>25</v>
      </c>
      <c r="M21" s="26">
        <v>25</v>
      </c>
      <c r="N21" s="26">
        <v>10857.85</v>
      </c>
      <c r="O21" s="20">
        <v>60142.15</v>
      </c>
    </row>
    <row r="22" spans="2:15" s="12" customFormat="1" x14ac:dyDescent="0.25">
      <c r="B22" s="25">
        <v>14</v>
      </c>
      <c r="C22" s="58" t="s">
        <v>2</v>
      </c>
      <c r="D22" s="48" t="s">
        <v>32</v>
      </c>
      <c r="E22" s="51">
        <v>71000</v>
      </c>
      <c r="F22" s="28">
        <v>2037.7</v>
      </c>
      <c r="G22" s="27">
        <v>2158.4</v>
      </c>
      <c r="H22" s="33"/>
      <c r="I22" s="26">
        <v>66803.899999999994</v>
      </c>
      <c r="J22" s="26">
        <v>5556.66</v>
      </c>
      <c r="K22" s="32">
        <v>366</v>
      </c>
      <c r="L22" s="27">
        <v>25</v>
      </c>
      <c r="M22" s="26">
        <v>391</v>
      </c>
      <c r="N22" s="26">
        <v>9777.76</v>
      </c>
      <c r="O22" s="29">
        <f>+E22-N22</f>
        <v>61222.239999999998</v>
      </c>
    </row>
    <row r="23" spans="2:15" s="12" customFormat="1" x14ac:dyDescent="0.25">
      <c r="B23" s="31">
        <v>15</v>
      </c>
      <c r="C23" s="57" t="s">
        <v>39</v>
      </c>
      <c r="D23" s="47" t="s">
        <v>33</v>
      </c>
      <c r="E23" s="51">
        <v>100000</v>
      </c>
      <c r="F23" s="28">
        <v>2870</v>
      </c>
      <c r="G23" s="28">
        <v>3040</v>
      </c>
      <c r="H23" s="28"/>
      <c r="I23" s="29">
        <f>+E23-(F23+G23+H23)</f>
        <v>94090</v>
      </c>
      <c r="J23" s="29">
        <v>11767.84</v>
      </c>
      <c r="K23" s="28">
        <v>2108.61</v>
      </c>
      <c r="L23" s="28">
        <v>25</v>
      </c>
      <c r="M23" s="26">
        <f>+K23+L23</f>
        <v>2133.61</v>
      </c>
      <c r="N23" s="26">
        <v>19052.96</v>
      </c>
      <c r="O23" s="29">
        <f>+E23-N23</f>
        <v>80947.040000000008</v>
      </c>
    </row>
    <row r="24" spans="2:15" s="12" customFormat="1" x14ac:dyDescent="0.25">
      <c r="B24" s="25">
        <v>16</v>
      </c>
      <c r="C24" s="56" t="s">
        <v>40</v>
      </c>
      <c r="D24" s="45" t="s">
        <v>32</v>
      </c>
      <c r="E24" s="49">
        <v>60000</v>
      </c>
      <c r="F24" s="36">
        <v>1722</v>
      </c>
      <c r="G24" s="35">
        <v>1824</v>
      </c>
      <c r="H24" s="26">
        <v>1190.1199999999999</v>
      </c>
      <c r="I24" s="26">
        <v>55263.88</v>
      </c>
      <c r="J24" s="26">
        <v>3216.65</v>
      </c>
      <c r="K24" s="26"/>
      <c r="L24" s="26">
        <v>25</v>
      </c>
      <c r="M24" s="26">
        <v>1375.12</v>
      </c>
      <c r="N24" s="26">
        <v>8137.77</v>
      </c>
      <c r="O24" s="29">
        <f>+E24-N24</f>
        <v>51862.229999999996</v>
      </c>
    </row>
    <row r="25" spans="2:15" s="12" customFormat="1" x14ac:dyDescent="0.25">
      <c r="B25" s="25">
        <v>17</v>
      </c>
      <c r="C25" s="56" t="s">
        <v>15</v>
      </c>
      <c r="D25" s="45" t="s">
        <v>32</v>
      </c>
      <c r="E25" s="49">
        <v>60000</v>
      </c>
      <c r="F25" s="36">
        <v>1722</v>
      </c>
      <c r="G25" s="35">
        <v>1824</v>
      </c>
      <c r="H25" s="26"/>
      <c r="I25" s="26">
        <v>56454</v>
      </c>
      <c r="J25" s="26">
        <v>3486.6756666666661</v>
      </c>
      <c r="K25" s="26">
        <v>1824</v>
      </c>
      <c r="L25" s="26">
        <v>25</v>
      </c>
      <c r="M25" s="26">
        <v>2003.65</v>
      </c>
      <c r="N25" s="26">
        <v>7057.68</v>
      </c>
      <c r="O25" s="29">
        <f>+E25-N25</f>
        <v>52942.32</v>
      </c>
    </row>
    <row r="26" spans="2:15" s="12" customFormat="1" x14ac:dyDescent="0.25">
      <c r="B26" s="31">
        <v>18</v>
      </c>
      <c r="C26" s="58" t="s">
        <v>9</v>
      </c>
      <c r="D26" s="48" t="s">
        <v>33</v>
      </c>
      <c r="E26" s="50">
        <v>50000</v>
      </c>
      <c r="F26" s="36">
        <f>IF(E26&gt;=[1]Datos!$D$14,([1]Datos!$D$14*[1]Datos!$C$14),IF(E26&lt;=[1]Datos!$D$14,(E26*[1]Datos!$C$14)))</f>
        <v>1435</v>
      </c>
      <c r="G26" s="35">
        <v>1520</v>
      </c>
      <c r="H26" s="26"/>
      <c r="I26" s="26">
        <f t="shared" ref="I26:I31" si="6">+E26-(F26+G26+H26)</f>
        <v>47045</v>
      </c>
      <c r="J26" s="26">
        <v>1854</v>
      </c>
      <c r="K26" s="26">
        <v>366</v>
      </c>
      <c r="L26" s="26">
        <v>25</v>
      </c>
      <c r="M26" s="26">
        <v>391</v>
      </c>
      <c r="N26" s="26">
        <v>4834</v>
      </c>
      <c r="O26" s="29">
        <f t="shared" ref="O26:O31" si="7">+E26-N26</f>
        <v>45166</v>
      </c>
    </row>
    <row r="27" spans="2:15" s="12" customFormat="1" x14ac:dyDescent="0.25">
      <c r="B27" s="25">
        <v>19</v>
      </c>
      <c r="C27" s="56" t="s">
        <v>14</v>
      </c>
      <c r="D27" s="45" t="s">
        <v>33</v>
      </c>
      <c r="E27" s="49">
        <v>41000</v>
      </c>
      <c r="F27" s="36">
        <f>IF(E27&gt;=[1]Datos!$D$14,([1]Datos!$D$14*[1]Datos!$C$14),IF(E27&lt;=[1]Datos!$D$14,(E27*[1]Datos!$C$14)))</f>
        <v>1176.7</v>
      </c>
      <c r="G27" s="35">
        <f>IF(E27&gt;=[1]Datos!$D$15,([1]Datos!$D$15*[1]Datos!$C$15),IF(E27&lt;=[1]Datos!$D$15,(E27*[1]Datos!$C$15)))</f>
        <v>1246.4000000000001</v>
      </c>
      <c r="H27" s="26"/>
      <c r="I27" s="26">
        <f t="shared" si="6"/>
        <v>38576.9</v>
      </c>
      <c r="J27" s="26">
        <v>583.79</v>
      </c>
      <c r="K27" s="26">
        <v>349.28</v>
      </c>
      <c r="L27" s="26">
        <v>25</v>
      </c>
      <c r="M27" s="26">
        <f t="shared" ref="M27:M30" si="8">+H27+K27+L27</f>
        <v>374.28</v>
      </c>
      <c r="N27" s="26">
        <v>3031.89</v>
      </c>
      <c r="O27" s="29">
        <f t="shared" si="7"/>
        <v>37968.11</v>
      </c>
    </row>
    <row r="28" spans="2:15" s="12" customFormat="1" x14ac:dyDescent="0.25">
      <c r="B28" s="25">
        <v>20</v>
      </c>
      <c r="C28" s="51" t="s">
        <v>10</v>
      </c>
      <c r="D28" s="47" t="s">
        <v>33</v>
      </c>
      <c r="E28" s="51">
        <v>43000</v>
      </c>
      <c r="F28" s="36">
        <f>IF(E28&gt;=[1]Datos!$D$14,([1]Datos!$D$14*[1]Datos!$C$14),IF(E28&lt;=[1]Datos!$D$14,(E28*[1]Datos!$C$14)))</f>
        <v>1234.0999999999999</v>
      </c>
      <c r="G28" s="35">
        <f>IF(E28&gt;=[1]Datos!$D$15,([1]Datos!$D$15*[1]Datos!$C$15),IF(E28&lt;=[1]Datos!$D$15,(E28*[1]Datos!$C$15)))</f>
        <v>1307.2</v>
      </c>
      <c r="H28" s="26">
        <v>2380</v>
      </c>
      <c r="I28" s="26">
        <f t="shared" si="6"/>
        <v>38078.699999999997</v>
      </c>
      <c r="J28" s="26">
        <v>461.02</v>
      </c>
      <c r="K28" s="26">
        <v>3433.73</v>
      </c>
      <c r="L28" s="26">
        <v>25</v>
      </c>
      <c r="M28" s="26">
        <v>2725.24</v>
      </c>
      <c r="N28" s="26">
        <v>5727.56</v>
      </c>
      <c r="O28" s="29">
        <f t="shared" si="7"/>
        <v>37272.44</v>
      </c>
    </row>
    <row r="29" spans="2:15" s="12" customFormat="1" x14ac:dyDescent="0.25">
      <c r="B29" s="31">
        <v>21</v>
      </c>
      <c r="C29" s="56" t="s">
        <v>16</v>
      </c>
      <c r="D29" s="45" t="s">
        <v>32</v>
      </c>
      <c r="E29" s="49">
        <v>55000</v>
      </c>
      <c r="F29" s="36">
        <f>IF(E29&gt;=[1]Datos!$D$14,([1]Datos!$D$14*[1]Datos!$C$14),IF(E29&lt;=[1]Datos!$D$14,(E29*[1]Datos!$C$14)))</f>
        <v>1578.5</v>
      </c>
      <c r="G29" s="35">
        <f>IF(E29&gt;=[1]Datos!$D$15,([1]Datos!$D$15*[1]Datos!$C$15),IF(E29&lt;=[1]Datos!$D$15,(E29*[1]Datos!$C$15)))</f>
        <v>1672</v>
      </c>
      <c r="H29" s="26">
        <v>1190.1199999999999</v>
      </c>
      <c r="I29" s="26">
        <f t="shared" si="6"/>
        <v>50559.38</v>
      </c>
      <c r="J29" s="26">
        <v>2559.6799999999998</v>
      </c>
      <c r="K29" s="26">
        <v>366</v>
      </c>
      <c r="L29" s="26">
        <v>25</v>
      </c>
      <c r="M29" s="26">
        <v>391</v>
      </c>
      <c r="N29" s="26">
        <v>5835.18</v>
      </c>
      <c r="O29" s="29">
        <f t="shared" si="7"/>
        <v>49164.82</v>
      </c>
    </row>
    <row r="30" spans="2:15" s="12" customFormat="1" x14ac:dyDescent="0.25">
      <c r="B30" s="25">
        <v>22</v>
      </c>
      <c r="C30" s="57" t="s">
        <v>4</v>
      </c>
      <c r="D30" s="47" t="s">
        <v>33</v>
      </c>
      <c r="E30" s="52">
        <v>37500</v>
      </c>
      <c r="F30" s="28">
        <f>IF(E30&gt;=[1]Datos!$D$14,([1]Datos!$D$14*[1]Datos!$C$14),IF(E30&lt;=[1]Datos!$D$14,(E30*[1]Datos!$C$14)))</f>
        <v>1076.25</v>
      </c>
      <c r="G30" s="27">
        <f>IF(E30&gt;=[1]Datos!$D$15,([1]Datos!$D$15*[1]Datos!$C$15),IF(E30&lt;=[1]Datos!$D$15,(E30*[1]Datos!$C$15)))</f>
        <v>1140</v>
      </c>
      <c r="H30" s="27"/>
      <c r="I30" s="26">
        <f t="shared" si="6"/>
        <v>35283.75</v>
      </c>
      <c r="J30" s="26">
        <f>IF(I30&lt;=[1]Datos!$G$7,"0",IF(I30&lt;=[1]Datos!$G$8,(I30-[1]Datos!$F$8)*[1]Datos!$I$6,IF(I30&lt;=[1]Datos!$G$9,[1]Datos!$I$8+(I30-[1]Datos!$F$9)*[1]Datos!$J$6,IF(I30&gt;=[1]Datos!$F$10,([1]Datos!$I$8+[1]Datos!$J$8)+(I30-[1]Datos!$F$10)*[1]Datos!$K$6))))</f>
        <v>89.810999999999694</v>
      </c>
      <c r="K30" s="27">
        <v>366</v>
      </c>
      <c r="L30" s="27">
        <v>25</v>
      </c>
      <c r="M30" s="26">
        <f t="shared" si="8"/>
        <v>391</v>
      </c>
      <c r="N30" s="26">
        <v>2331.06</v>
      </c>
      <c r="O30" s="29">
        <f t="shared" si="7"/>
        <v>35168.94</v>
      </c>
    </row>
    <row r="31" spans="2:15" s="12" customFormat="1" x14ac:dyDescent="0.25">
      <c r="B31" s="25">
        <v>23</v>
      </c>
      <c r="C31" s="56" t="s">
        <v>13</v>
      </c>
      <c r="D31" s="45" t="s">
        <v>33</v>
      </c>
      <c r="E31" s="49">
        <v>35000</v>
      </c>
      <c r="F31" s="36">
        <f>IF(E31&gt;=[1]Datos!$D$14,([1]Datos!$D$14*[1]Datos!$C$14),IF(E31&lt;=[1]Datos!$D$14,(E31*[1]Datos!$C$14)))</f>
        <v>1004.5</v>
      </c>
      <c r="G31" s="35">
        <f>IF(E31&gt;=[1]Datos!$D$15,([1]Datos!$D$15*[1]Datos!$C$15),IF(E31&lt;=[1]Datos!$D$15,(E31*[1]Datos!$C$15)))</f>
        <v>1064</v>
      </c>
      <c r="H31" s="26"/>
      <c r="I31" s="26">
        <f t="shared" si="6"/>
        <v>32931.5</v>
      </c>
      <c r="J31" s="26" t="str">
        <f>IF(I31&lt;=[1]Datos!$G$7,"0",IF(I31&lt;=[1]Datos!$G$8,(I31-[1]Datos!$F$8)*[1]Datos!$I$6,IF(I31&lt;=[1]Datos!$G$9,[1]Datos!$I$8+(I31-[1]Datos!$F$9)*[1]Datos!$J$6,IF(I31&gt;=[1]Datos!$F$10,([1]Datos!$I$8+[1]Datos!$J$8)+(I31-[1]Datos!$F$10)*[1]Datos!$K$6))))</f>
        <v>0</v>
      </c>
      <c r="K31" s="26"/>
      <c r="L31" s="26">
        <v>25</v>
      </c>
      <c r="M31" s="26">
        <v>25</v>
      </c>
      <c r="N31" s="26">
        <f>+F31+G31+J31+M31</f>
        <v>2093.5</v>
      </c>
      <c r="O31" s="29">
        <f t="shared" si="7"/>
        <v>32906.5</v>
      </c>
    </row>
    <row r="32" spans="2:15" s="12" customFormat="1" x14ac:dyDescent="0.25">
      <c r="B32" s="31">
        <v>24</v>
      </c>
      <c r="C32" s="56" t="s">
        <v>4</v>
      </c>
      <c r="D32" s="45" t="s">
        <v>33</v>
      </c>
      <c r="E32" s="49">
        <v>35000</v>
      </c>
      <c r="F32" s="36">
        <v>1004.5</v>
      </c>
      <c r="G32" s="35">
        <v>1064</v>
      </c>
      <c r="H32" s="26"/>
      <c r="I32" s="26">
        <v>32931.5</v>
      </c>
      <c r="J32" s="26" t="s">
        <v>36</v>
      </c>
      <c r="K32" s="26">
        <v>733.49</v>
      </c>
      <c r="L32" s="26">
        <v>25</v>
      </c>
      <c r="M32" s="26">
        <v>758.49</v>
      </c>
      <c r="N32" s="26">
        <v>2093.5</v>
      </c>
      <c r="O32" s="29">
        <f>+E31-N32</f>
        <v>32906.5</v>
      </c>
    </row>
    <row r="33" spans="2:15" s="12" customFormat="1" x14ac:dyDescent="0.25">
      <c r="B33" s="25">
        <v>25</v>
      </c>
      <c r="C33" s="58" t="s">
        <v>4</v>
      </c>
      <c r="D33" s="48" t="s">
        <v>33</v>
      </c>
      <c r="E33" s="50">
        <v>30000</v>
      </c>
      <c r="F33" s="36">
        <v>861</v>
      </c>
      <c r="G33" s="35">
        <v>912</v>
      </c>
      <c r="H33" s="26"/>
      <c r="I33" s="26">
        <v>28227</v>
      </c>
      <c r="J33" s="26" t="s">
        <v>36</v>
      </c>
      <c r="K33" s="26">
        <v>5848.08</v>
      </c>
      <c r="L33" s="26">
        <v>25</v>
      </c>
      <c r="M33" s="26">
        <v>5873.08</v>
      </c>
      <c r="N33" s="26">
        <v>7646.08</v>
      </c>
      <c r="O33" s="29">
        <f>+E33-N33</f>
        <v>22353.919999999998</v>
      </c>
    </row>
    <row r="34" spans="2:15" s="12" customFormat="1" x14ac:dyDescent="0.25">
      <c r="B34" s="25">
        <v>26</v>
      </c>
      <c r="C34" s="58" t="s">
        <v>4</v>
      </c>
      <c r="D34" s="48" t="s">
        <v>33</v>
      </c>
      <c r="E34" s="51">
        <v>38000</v>
      </c>
      <c r="F34" s="28">
        <v>1090.5999999999999</v>
      </c>
      <c r="G34" s="27">
        <v>1155.2</v>
      </c>
      <c r="H34" s="33"/>
      <c r="I34" s="26">
        <v>35754.200000000004</v>
      </c>
      <c r="J34" s="26">
        <v>160.38</v>
      </c>
      <c r="K34" s="32"/>
      <c r="L34" s="27">
        <v>25</v>
      </c>
      <c r="M34" s="26">
        <v>2409.1799999999998</v>
      </c>
      <c r="N34" s="26">
        <v>2431.1799999999998</v>
      </c>
      <c r="O34" s="29">
        <f>+E34-N34</f>
        <v>35568.82</v>
      </c>
    </row>
    <row r="35" spans="2:15" s="12" customFormat="1" x14ac:dyDescent="0.25">
      <c r="B35" s="31">
        <v>27</v>
      </c>
      <c r="C35" s="58" t="s">
        <v>8</v>
      </c>
      <c r="D35" s="48" t="s">
        <v>32</v>
      </c>
      <c r="E35" s="50">
        <v>25000</v>
      </c>
      <c r="F35" s="36">
        <f>IF(E35&gt;=[1]Datos!$D$14,([1]Datos!$D$14*[1]Datos!$C$14),IF(E35&lt;=[1]Datos!$D$14,(E35*[1]Datos!$C$14)))</f>
        <v>717.5</v>
      </c>
      <c r="G35" s="35">
        <f>IF(E35&gt;=[1]Datos!$D$15,([1]Datos!$D$15*[1]Datos!$C$15),IF(E35&lt;=[1]Datos!$D$15,(E35*[1]Datos!$C$15)))</f>
        <v>760</v>
      </c>
      <c r="H35" s="26"/>
      <c r="I35" s="26">
        <f t="shared" ref="I35:I42" si="9">+E35-(F35+G35+H35)</f>
        <v>23522.5</v>
      </c>
      <c r="J35" s="26" t="str">
        <f>IF(I35&lt;=[1]Datos!$G$7,"0",IF(I35&lt;=[1]Datos!$G$8,(I35-[1]Datos!$F$8)*[1]Datos!$I$6,IF(I35&lt;=[1]Datos!$G$9,[1]Datos!$I$8+(I35-[1]Datos!$F$9)*[1]Datos!$J$6,IF(I35&gt;=[1]Datos!$F$10,([1]Datos!$I$8+[1]Datos!$J$8)+(I35-[1]Datos!$F$10)*[1]Datos!$K$6))))</f>
        <v>0</v>
      </c>
      <c r="K35" s="26">
        <v>25</v>
      </c>
      <c r="L35" s="26">
        <v>25</v>
      </c>
      <c r="M35" s="29">
        <v>0</v>
      </c>
      <c r="N35" s="26">
        <v>1502.5</v>
      </c>
      <c r="O35" s="29">
        <f t="shared" ref="O35:O42" si="10">+E35-N35</f>
        <v>23497.5</v>
      </c>
    </row>
    <row r="36" spans="2:15" s="12" customFormat="1" x14ac:dyDescent="0.25">
      <c r="B36" s="25">
        <v>28</v>
      </c>
      <c r="C36" s="58" t="s">
        <v>8</v>
      </c>
      <c r="D36" s="48" t="s">
        <v>32</v>
      </c>
      <c r="E36" s="50">
        <v>25000</v>
      </c>
      <c r="F36" s="36">
        <f>IF(E36&gt;=[1]Datos!$D$14,([1]Datos!$D$14*[1]Datos!$C$14),IF(E36&lt;=[1]Datos!$D$14,(E36*[1]Datos!$C$14)))</f>
        <v>717.5</v>
      </c>
      <c r="G36" s="35">
        <f>IF(E36&gt;=[1]Datos!$D$15,([1]Datos!$D$15*[1]Datos!$C$15),IF(E36&lt;=[1]Datos!$D$15,(E36*[1]Datos!$C$15)))</f>
        <v>760</v>
      </c>
      <c r="H36" s="26"/>
      <c r="I36" s="26">
        <f t="shared" si="9"/>
        <v>23522.5</v>
      </c>
      <c r="J36" s="26"/>
      <c r="K36" s="26">
        <v>0</v>
      </c>
      <c r="L36" s="26">
        <v>25</v>
      </c>
      <c r="M36" s="29">
        <f t="shared" ref="M36:M42" si="11">+H36+K36+L36</f>
        <v>25</v>
      </c>
      <c r="N36" s="26">
        <f t="shared" ref="N36:N42" si="12">+F36+G36+J36+M36</f>
        <v>1502.5</v>
      </c>
      <c r="O36" s="29">
        <f t="shared" si="10"/>
        <v>23497.5</v>
      </c>
    </row>
    <row r="37" spans="2:15" s="12" customFormat="1" x14ac:dyDescent="0.25">
      <c r="B37" s="25">
        <v>29</v>
      </c>
      <c r="C37" s="58" t="s">
        <v>42</v>
      </c>
      <c r="D37" s="48" t="s">
        <v>32</v>
      </c>
      <c r="E37" s="50">
        <v>23000</v>
      </c>
      <c r="F37" s="36">
        <f>IF(E37&gt;=[1]Datos!$D$14,([1]Datos!$D$14*[1]Datos!$C$14),IF(E37&lt;=[1]Datos!$D$14,(E37*[1]Datos!$C$14)))</f>
        <v>660.1</v>
      </c>
      <c r="G37" s="35">
        <f>IF(E37&gt;=[1]Datos!$D$15,([1]Datos!$D$15*[1]Datos!$C$15),IF(E37&lt;=[1]Datos!$D$15,(E37*[1]Datos!$C$15)))</f>
        <v>699.2</v>
      </c>
      <c r="H37" s="21">
        <v>0</v>
      </c>
      <c r="I37" s="26">
        <f t="shared" si="9"/>
        <v>21640.7</v>
      </c>
      <c r="J37" s="26" t="str">
        <f>IF(I37&lt;=[1]Datos!$G$7,"0",IF(I37&lt;=[1]Datos!$G$8,(I37-[1]Datos!$F$8)*[1]Datos!$I$6,IF(I37&lt;=[1]Datos!$G$9,[1]Datos!$I$8+(I37-[1]Datos!$F$9)*[1]Datos!$J$6,IF(I37&gt;=[1]Datos!$F$10,([1]Datos!$I$8+[1]Datos!$J$8)+(I37-[1]Datos!$F$10)*[1]Datos!$K$6))))</f>
        <v>0</v>
      </c>
      <c r="K37" s="26">
        <v>0</v>
      </c>
      <c r="L37" s="21">
        <v>25</v>
      </c>
      <c r="M37" s="26">
        <f t="shared" si="11"/>
        <v>25</v>
      </c>
      <c r="N37" s="26">
        <f t="shared" si="12"/>
        <v>1384.3000000000002</v>
      </c>
      <c r="O37" s="29">
        <f t="shared" si="10"/>
        <v>21615.7</v>
      </c>
    </row>
    <row r="38" spans="2:15" s="12" customFormat="1" x14ac:dyDescent="0.25">
      <c r="B38" s="31">
        <v>30</v>
      </c>
      <c r="C38" s="34" t="s">
        <v>7</v>
      </c>
      <c r="D38" s="48" t="s">
        <v>33</v>
      </c>
      <c r="E38" s="49">
        <v>21200</v>
      </c>
      <c r="F38" s="28">
        <f>IF(E38&gt;=[1]Datos!$D$14,([1]Datos!$D$14*[1]Datos!$C$14),IF(E38&lt;=[1]Datos!$D$14,(E38*[1]Datos!$C$14)))</f>
        <v>608.43999999999994</v>
      </c>
      <c r="G38" s="27">
        <f>IF(E38&gt;=[1]Datos!$D$15,([1]Datos!$D$15*[1]Datos!$C$15),IF(E38&lt;=[1]Datos!$D$15,(E38*[1]Datos!$C$15)))</f>
        <v>644.48</v>
      </c>
      <c r="H38" s="28">
        <f>1190.12+1190.12</f>
        <v>2380.2399999999998</v>
      </c>
      <c r="I38" s="26">
        <f t="shared" si="9"/>
        <v>17566.84</v>
      </c>
      <c r="J38" s="26" t="str">
        <f>IF(I38&lt;=[1]Datos!$G$7,"0",IF(I38&lt;=[1]Datos!$G$8,(I38-[1]Datos!$F$8)*[1]Datos!$I$6,IF(I38&lt;=[1]Datos!$G$9,[1]Datos!$I$8+(I38-[1]Datos!$F$9)*[1]Datos!$J$6,IF(I38&gt;=[1]Datos!$F$10,([1]Datos!$I$8+[1]Datos!$J$8)+(I38-[1]Datos!$F$10)*[1]Datos!$K$6))))</f>
        <v>0</v>
      </c>
      <c r="K38" s="28">
        <v>2725.24</v>
      </c>
      <c r="L38" s="27">
        <v>25</v>
      </c>
      <c r="M38" s="26">
        <v>2750.24</v>
      </c>
      <c r="N38" s="26">
        <v>3978.16</v>
      </c>
      <c r="O38" s="29">
        <f t="shared" si="10"/>
        <v>17221.84</v>
      </c>
    </row>
    <row r="39" spans="2:15" s="12" customFormat="1" x14ac:dyDescent="0.25">
      <c r="B39" s="25">
        <v>31</v>
      </c>
      <c r="C39" s="34" t="s">
        <v>7</v>
      </c>
      <c r="D39" s="48" t="s">
        <v>33</v>
      </c>
      <c r="E39" s="49">
        <v>21200</v>
      </c>
      <c r="F39" s="28">
        <f>IF(E39&gt;=[1]Datos!$D$14,([1]Datos!$D$14*[1]Datos!$C$14),IF(E39&lt;=[1]Datos!$D$14,(E39*[1]Datos!$C$14)))</f>
        <v>608.43999999999994</v>
      </c>
      <c r="G39" s="27">
        <f>IF(E39&gt;=[1]Datos!$D$15,([1]Datos!$D$15*[1]Datos!$C$15),IF(E39&lt;=[1]Datos!$D$15,(E39*[1]Datos!$C$15)))</f>
        <v>644.48</v>
      </c>
      <c r="H39" s="22"/>
      <c r="I39" s="26">
        <f t="shared" si="9"/>
        <v>19947.080000000002</v>
      </c>
      <c r="J39" s="26" t="str">
        <f>IF(I39&lt;=[1]Datos!$G$7,"0",IF(I39&lt;=[1]Datos!$G$8,(I39-[1]Datos!$F$8)*[1]Datos!$I$6,IF(I39&lt;=[1]Datos!$G$9,[1]Datos!$I$8+(I39-[1]Datos!$F$9)*[1]Datos!$J$6,IF(I39&gt;=[1]Datos!$F$10,([1]Datos!$I$8+[1]Datos!$J$8)+(I39-[1]Datos!$F$10)*[1]Datos!$K$6))))</f>
        <v>0</v>
      </c>
      <c r="K39" s="22">
        <v>733.49</v>
      </c>
      <c r="L39" s="22">
        <v>25</v>
      </c>
      <c r="M39" s="26">
        <f t="shared" si="11"/>
        <v>758.49</v>
      </c>
      <c r="N39" s="26">
        <v>1277.92</v>
      </c>
      <c r="O39" s="29">
        <v>19922.080000000002</v>
      </c>
    </row>
    <row r="40" spans="2:15" s="12" customFormat="1" x14ac:dyDescent="0.25">
      <c r="B40" s="25">
        <v>32</v>
      </c>
      <c r="C40" s="34" t="s">
        <v>7</v>
      </c>
      <c r="D40" s="48" t="s">
        <v>33</v>
      </c>
      <c r="E40" s="49">
        <v>21200</v>
      </c>
      <c r="F40" s="36">
        <f>IF(E40&gt;=[1]Datos!$D$14,([1]Datos!$D$14*[1]Datos!$C$14),IF(E40&lt;=[1]Datos!$D$14,(E40*[1]Datos!$C$14)))</f>
        <v>608.43999999999994</v>
      </c>
      <c r="G40" s="35">
        <f>IF(E40&gt;=[1]Datos!$D$15,([1]Datos!$D$15*[1]Datos!$C$15),IF(E40&lt;=[1]Datos!$D$15,(E40*[1]Datos!$C$15)))</f>
        <v>644.48</v>
      </c>
      <c r="H40" s="21"/>
      <c r="I40" s="26">
        <f t="shared" si="9"/>
        <v>19947.080000000002</v>
      </c>
      <c r="J40" s="26" t="str">
        <f>IF(I40&lt;=[1]Datos!$G$7,"0",IF(I40&lt;=[1]Datos!$G$8,(I40-[1]Datos!$F$8)*[1]Datos!$I$6,IF(I40&lt;=[1]Datos!$G$9,[1]Datos!$I$8+(I40-[1]Datos!$F$9)*[1]Datos!$J$6,IF(I40&gt;=[1]Datos!$F$10,([1]Datos!$I$8+[1]Datos!$J$8)+(I40-[1]Datos!$F$10)*[1]Datos!$K$6))))</f>
        <v>0</v>
      </c>
      <c r="K40" s="21"/>
      <c r="L40" s="21">
        <v>25</v>
      </c>
      <c r="M40" s="26">
        <f t="shared" si="11"/>
        <v>25</v>
      </c>
      <c r="N40" s="26">
        <f t="shared" si="12"/>
        <v>1277.92</v>
      </c>
      <c r="O40" s="29">
        <f t="shared" si="10"/>
        <v>19922.080000000002</v>
      </c>
    </row>
    <row r="41" spans="2:15" s="12" customFormat="1" x14ac:dyDescent="0.25">
      <c r="B41" s="31">
        <v>33</v>
      </c>
      <c r="C41" s="34" t="s">
        <v>7</v>
      </c>
      <c r="D41" s="48" t="s">
        <v>33</v>
      </c>
      <c r="E41" s="49">
        <v>21200</v>
      </c>
      <c r="F41" s="28">
        <f>IF(E41&gt;=[1]Datos!$D$14,([1]Datos!$D$14*[1]Datos!$C$14),IF(E41&lt;=[1]Datos!$D$14,(E41*[1]Datos!$C$14)))</f>
        <v>608.43999999999994</v>
      </c>
      <c r="G41" s="27">
        <f>IF(E41&gt;=[1]Datos!$D$15,([1]Datos!$D$15*[1]Datos!$C$15),IF(E41&lt;=[1]Datos!$D$15,(E41*[1]Datos!$C$15)))</f>
        <v>644.48</v>
      </c>
      <c r="H41" s="27"/>
      <c r="I41" s="26">
        <f t="shared" si="9"/>
        <v>19947.080000000002</v>
      </c>
      <c r="J41" s="26" t="str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0</v>
      </c>
      <c r="K41" s="28">
        <v>733.49</v>
      </c>
      <c r="L41" s="27">
        <v>25</v>
      </c>
      <c r="M41" s="26">
        <f t="shared" si="11"/>
        <v>758.49</v>
      </c>
      <c r="N41" s="26">
        <v>1277.92</v>
      </c>
      <c r="O41" s="29">
        <v>19922.080000000002</v>
      </c>
    </row>
    <row r="42" spans="2:15" s="12" customFormat="1" x14ac:dyDescent="0.25">
      <c r="B42" s="25">
        <v>34</v>
      </c>
      <c r="C42" s="30" t="s">
        <v>6</v>
      </c>
      <c r="D42" s="47" t="s">
        <v>32</v>
      </c>
      <c r="E42" s="51">
        <v>25000</v>
      </c>
      <c r="F42" s="36">
        <f>IF(E42&gt;=[1]Datos!$D$14,([1]Datos!$D$14*[1]Datos!$C$14),IF(E42&lt;=[1]Datos!$D$14,(E42*[1]Datos!$C$14)))</f>
        <v>717.5</v>
      </c>
      <c r="G42" s="35">
        <f>IF(E42&gt;=[1]Datos!$D$15,([1]Datos!$D$15*[1]Datos!$C$15),IF(E42&lt;=[1]Datos!$D$15,(E42*[1]Datos!$C$15)))</f>
        <v>760</v>
      </c>
      <c r="H42" s="21"/>
      <c r="I42" s="26">
        <f t="shared" si="9"/>
        <v>23522.5</v>
      </c>
      <c r="J42" s="26" t="str">
        <f>IF(I42&lt;=[1]Datos!$G$7,"0",IF(I42&lt;=[1]Datos!$G$8,(I42-[1]Datos!$F$8)*[1]Datos!$I$6,IF(I42&lt;=[1]Datos!$G$9,[1]Datos!$I$8+(I42-[1]Datos!$F$9)*[1]Datos!$J$6,IF(I42&gt;=[1]Datos!$F$10,([1]Datos!$I$8+[1]Datos!$J$8)+(I42-[1]Datos!$F$10)*[1]Datos!$K$6))))</f>
        <v>0</v>
      </c>
      <c r="K42" s="21"/>
      <c r="L42" s="21">
        <v>25</v>
      </c>
      <c r="M42" s="26">
        <f t="shared" si="11"/>
        <v>25</v>
      </c>
      <c r="N42" s="26">
        <f t="shared" si="12"/>
        <v>1502.5</v>
      </c>
      <c r="O42" s="29">
        <f t="shared" si="10"/>
        <v>23497.5</v>
      </c>
    </row>
    <row r="43" spans="2:15" s="12" customFormat="1" x14ac:dyDescent="0.25">
      <c r="B43" s="25"/>
      <c r="C43" s="24"/>
      <c r="D43" s="47"/>
      <c r="E43" s="51"/>
      <c r="F43" s="28"/>
      <c r="G43" s="27"/>
      <c r="H43" s="27"/>
      <c r="I43" s="26"/>
      <c r="J43" s="26"/>
      <c r="K43" s="27"/>
      <c r="L43" s="27"/>
      <c r="M43" s="26"/>
      <c r="N43" s="26"/>
      <c r="O43" s="20"/>
    </row>
    <row r="44" spans="2:15" s="12" customFormat="1" ht="16.5" thickBot="1" x14ac:dyDescent="0.3">
      <c r="B44" s="25"/>
      <c r="C44" s="24"/>
      <c r="D44" s="48"/>
      <c r="E44" s="53"/>
      <c r="F44" s="23"/>
      <c r="G44" s="22"/>
      <c r="H44" s="22"/>
      <c r="I44" s="21"/>
      <c r="J44" s="21"/>
      <c r="K44" s="22"/>
      <c r="L44" s="22"/>
      <c r="M44" s="21"/>
      <c r="N44" s="21"/>
      <c r="O44" s="20"/>
    </row>
    <row r="45" spans="2:15" s="12" customFormat="1" ht="16.5" thickBot="1" x14ac:dyDescent="0.3">
      <c r="B45" s="60" t="s">
        <v>0</v>
      </c>
      <c r="C45" s="61"/>
      <c r="D45" s="44"/>
      <c r="E45" s="19">
        <f t="shared" ref="E45:N45" si="13">SUM(E9:E44)</f>
        <v>2067800</v>
      </c>
      <c r="F45" s="17">
        <f t="shared" si="13"/>
        <v>59345.859999999993</v>
      </c>
      <c r="G45" s="18">
        <f t="shared" si="13"/>
        <v>59596.12000000001</v>
      </c>
      <c r="H45" s="17">
        <f t="shared" si="13"/>
        <v>9520.7199999999993</v>
      </c>
      <c r="I45" s="18">
        <f t="shared" si="13"/>
        <v>1939337.2999999996</v>
      </c>
      <c r="J45" s="17">
        <f t="shared" si="13"/>
        <v>176596.09633333332</v>
      </c>
      <c r="K45" s="18">
        <f t="shared" si="13"/>
        <v>26118.020000000004</v>
      </c>
      <c r="L45" s="17">
        <f t="shared" si="13"/>
        <v>850</v>
      </c>
      <c r="M45" s="18">
        <f t="shared" si="13"/>
        <v>30048.480000000003</v>
      </c>
      <c r="N45" s="54">
        <f t="shared" si="13"/>
        <v>314423.3299999999</v>
      </c>
      <c r="O45" s="55">
        <f>SUM(O8:O43)</f>
        <v>1753376.6700000006</v>
      </c>
    </row>
    <row r="46" spans="2:15" s="12" customFormat="1" x14ac:dyDescent="0.25">
      <c r="B46" s="15"/>
      <c r="E46" s="14"/>
      <c r="J46" s="13"/>
      <c r="O46" s="16"/>
    </row>
    <row r="47" spans="2:15" s="12" customFormat="1" x14ac:dyDescent="0.25">
      <c r="B47" s="15"/>
      <c r="E47" s="14"/>
      <c r="J47" s="13"/>
    </row>
    <row r="48" spans="2:15" x14ac:dyDescent="0.25">
      <c r="M48" s="1" t="s">
        <v>47</v>
      </c>
    </row>
    <row r="49" spans="3:14" x14ac:dyDescent="0.25">
      <c r="C49" s="1" t="s">
        <v>43</v>
      </c>
      <c r="H49" s="1" t="s">
        <v>46</v>
      </c>
      <c r="M49" s="9" t="s">
        <v>48</v>
      </c>
      <c r="N49" s="9"/>
    </row>
    <row r="50" spans="3:14" x14ac:dyDescent="0.25">
      <c r="C50" s="9" t="s">
        <v>44</v>
      </c>
      <c r="E50" s="1"/>
      <c r="G50" s="11"/>
      <c r="H50" s="9" t="s">
        <v>45</v>
      </c>
      <c r="I50" s="9"/>
      <c r="L50" s="11"/>
      <c r="M50" s="1" t="s">
        <v>38</v>
      </c>
    </row>
    <row r="51" spans="3:14" x14ac:dyDescent="0.25">
      <c r="C51" s="1" t="s">
        <v>49</v>
      </c>
      <c r="E51" s="1"/>
      <c r="H51" s="1" t="s">
        <v>37</v>
      </c>
    </row>
    <row r="52" spans="3:14" x14ac:dyDescent="0.25">
      <c r="E52" s="1"/>
    </row>
    <row r="53" spans="3:14" x14ac:dyDescent="0.25">
      <c r="C53" s="9"/>
      <c r="D53" s="9"/>
    </row>
    <row r="56" spans="3:14" x14ac:dyDescent="0.25">
      <c r="F56" s="10"/>
    </row>
    <row r="57" spans="3:14" x14ac:dyDescent="0.25">
      <c r="F57" s="10"/>
    </row>
    <row r="58" spans="3:14" x14ac:dyDescent="0.25">
      <c r="C58" s="9"/>
      <c r="D58" s="9"/>
    </row>
    <row r="63" spans="3:14" x14ac:dyDescent="0.25">
      <c r="C63" s="8"/>
      <c r="D63" s="8"/>
      <c r="E63" s="7"/>
    </row>
    <row r="70" spans="3:5" x14ac:dyDescent="0.25">
      <c r="E70" s="6"/>
    </row>
    <row r="72" spans="3:5" x14ac:dyDescent="0.25">
      <c r="C72" s="5"/>
      <c r="D72" s="5"/>
      <c r="E72" s="4"/>
    </row>
    <row r="73" spans="3:5" x14ac:dyDescent="0.25">
      <c r="C73" s="5"/>
      <c r="D73" s="5"/>
      <c r="E73" s="4"/>
    </row>
  </sheetData>
  <autoFilter ref="B8:O46"/>
  <mergeCells count="3">
    <mergeCell ref="B5:O5"/>
    <mergeCell ref="B6:O6"/>
    <mergeCell ref="B45:C45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defaultRowHeight="15" x14ac:dyDescent="0.25"/>
  <cols>
    <col min="14" max="1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Fija</vt:lpstr>
      <vt:lpstr>Sheet1</vt:lpstr>
      <vt:lpstr>Fija!Print_Area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2022-05-05T20:02:22Z</cp:lastPrinted>
  <dcterms:created xsi:type="dcterms:W3CDTF">2021-11-15T17:37:00Z</dcterms:created>
  <dcterms:modified xsi:type="dcterms:W3CDTF">2022-05-05T20:02:45Z</dcterms:modified>
</cp:coreProperties>
</file>