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6570" yWindow="930" windowWidth="12480" windowHeight="11385"/>
  </bookViews>
  <sheets>
    <sheet name="Fija" sheetId="2" r:id="rId1"/>
    <sheet name="Sheet1" sheetId="3" r:id="rId2"/>
  </sheets>
  <externalReferences>
    <externalReference r:id="rId3"/>
  </externalReferences>
  <definedNames>
    <definedName name="_xlnm._FilterDatabase" localSheetId="0" hidden="1">Fija!$B$8:$O$45</definedName>
    <definedName name="_xlnm.Print_Area" localSheetId="0">Fija!$A$1:$O$52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" l="1"/>
  <c r="M37" i="2"/>
  <c r="O33" i="2"/>
  <c r="O32" i="2"/>
  <c r="O31" i="2"/>
  <c r="O24" i="2"/>
  <c r="O23" i="2"/>
  <c r="O22" i="2"/>
  <c r="M22" i="2"/>
  <c r="O21" i="2"/>
  <c r="O19" i="2"/>
  <c r="O17" i="2"/>
  <c r="O16" i="2"/>
  <c r="O15" i="2"/>
  <c r="M15" i="2"/>
  <c r="M41" i="2" l="1"/>
  <c r="G41" i="2"/>
  <c r="F41" i="2"/>
  <c r="M40" i="2"/>
  <c r="G40" i="2"/>
  <c r="F40" i="2"/>
  <c r="M39" i="2"/>
  <c r="G39" i="2"/>
  <c r="F39" i="2"/>
  <c r="M38" i="2"/>
  <c r="G38" i="2"/>
  <c r="F38" i="2"/>
  <c r="H37" i="2"/>
  <c r="G37" i="2"/>
  <c r="F37" i="2"/>
  <c r="M36" i="2"/>
  <c r="G36" i="2"/>
  <c r="F36" i="2"/>
  <c r="M35" i="2"/>
  <c r="G35" i="2"/>
  <c r="F35" i="2"/>
  <c r="G34" i="2"/>
  <c r="F34" i="2"/>
  <c r="G30" i="2"/>
  <c r="F30" i="2"/>
  <c r="M29" i="2"/>
  <c r="G29" i="2"/>
  <c r="F29" i="2"/>
  <c r="O28" i="2"/>
  <c r="G28" i="2"/>
  <c r="F28" i="2"/>
  <c r="O27" i="2"/>
  <c r="M27" i="2"/>
  <c r="G27" i="2"/>
  <c r="F27" i="2"/>
  <c r="O26" i="2"/>
  <c r="M26" i="2"/>
  <c r="G26" i="2"/>
  <c r="F26" i="2"/>
  <c r="H25" i="2"/>
  <c r="F25" i="2"/>
  <c r="G13" i="2"/>
  <c r="F13" i="2"/>
  <c r="M11" i="2"/>
  <c r="G11" i="2"/>
  <c r="F11" i="2"/>
  <c r="O12" i="2"/>
  <c r="M12" i="2"/>
  <c r="G12" i="2"/>
  <c r="F12" i="2"/>
  <c r="M10" i="2"/>
  <c r="G10" i="2"/>
  <c r="F10" i="2"/>
  <c r="M9" i="2"/>
  <c r="I9" i="2"/>
  <c r="J9" i="2" s="1"/>
  <c r="I35" i="2" l="1"/>
  <c r="N25" i="2"/>
  <c r="O25" i="2" s="1"/>
  <c r="I27" i="2"/>
  <c r="J27" i="2" s="1"/>
  <c r="I28" i="2"/>
  <c r="J28" i="2" s="1"/>
  <c r="I11" i="2"/>
  <c r="J11" i="2" s="1"/>
  <c r="N11" i="2" s="1"/>
  <c r="O11" i="2" s="1"/>
  <c r="I26" i="2"/>
  <c r="J26" i="2" s="1"/>
  <c r="I37" i="2"/>
  <c r="J37" i="2" s="1"/>
  <c r="N37" i="2" s="1"/>
  <c r="O37" i="2" s="1"/>
  <c r="I38" i="2"/>
  <c r="J38" i="2" s="1"/>
  <c r="N38" i="2" s="1"/>
  <c r="O38" i="2" s="1"/>
  <c r="I39" i="2"/>
  <c r="J39" i="2" s="1"/>
  <c r="N39" i="2" s="1"/>
  <c r="O39" i="2" s="1"/>
  <c r="I40" i="2"/>
  <c r="J40" i="2" s="1"/>
  <c r="N40" i="2" s="1"/>
  <c r="O40" i="2" s="1"/>
  <c r="I13" i="2"/>
  <c r="J13" i="2" s="1"/>
  <c r="O13" i="2" s="1"/>
  <c r="I25" i="2"/>
  <c r="I29" i="2"/>
  <c r="J29" i="2" s="1"/>
  <c r="N29" i="2" s="1"/>
  <c r="O29" i="2" s="1"/>
  <c r="I36" i="2"/>
  <c r="J36" i="2" s="1"/>
  <c r="N36" i="2" s="1"/>
  <c r="O36" i="2" s="1"/>
  <c r="I30" i="2"/>
  <c r="J30" i="2" s="1"/>
  <c r="N30" i="2" s="1"/>
  <c r="O30" i="2" s="1"/>
  <c r="I34" i="2"/>
  <c r="J34" i="2" s="1"/>
  <c r="O34" i="2" s="1"/>
  <c r="I41" i="2"/>
  <c r="J41" i="2" s="1"/>
  <c r="N41" i="2" s="1"/>
  <c r="O41" i="2" s="1"/>
  <c r="N35" i="2"/>
  <c r="O35" i="2" s="1"/>
  <c r="O9" i="2"/>
  <c r="I12" i="2"/>
  <c r="J12" i="2" s="1"/>
  <c r="I10" i="2"/>
  <c r="J10" i="2" s="1"/>
  <c r="O10" i="2" s="1"/>
  <c r="O44" i="2" l="1"/>
  <c r="E44" i="2"/>
  <c r="K44" i="2"/>
  <c r="H44" i="2" l="1"/>
  <c r="L44" i="2"/>
  <c r="G44" i="2"/>
  <c r="M44" i="2"/>
  <c r="F44" i="2"/>
  <c r="N44" i="2" l="1"/>
  <c r="J44" i="2"/>
  <c r="I44" i="2"/>
</calcChain>
</file>

<file path=xl/sharedStrings.xml><?xml version="1.0" encoding="utf-8"?>
<sst xmlns="http://schemas.openxmlformats.org/spreadsheetml/2006/main" count="91" uniqueCount="47">
  <si>
    <t>Total General RD$</t>
  </si>
  <si>
    <t>Analista</t>
  </si>
  <si>
    <t>Analista II</t>
  </si>
  <si>
    <t xml:space="preserve">Analista </t>
  </si>
  <si>
    <t>Auxiliar Administrativo</t>
  </si>
  <si>
    <t>Coordinador</t>
  </si>
  <si>
    <t>Mensajero Externo</t>
  </si>
  <si>
    <t>Conserje</t>
  </si>
  <si>
    <t>Ayudante de Mantenimiento</t>
  </si>
  <si>
    <t>Chofer</t>
  </si>
  <si>
    <t>Gestor de Redes Sociales</t>
  </si>
  <si>
    <t>Diseñador Gráfico</t>
  </si>
  <si>
    <t>Coordinador del Despacho</t>
  </si>
  <si>
    <t>Directora General</t>
  </si>
  <si>
    <t>Técnico de OAI</t>
  </si>
  <si>
    <t>Gestor de Protocolo</t>
  </si>
  <si>
    <t>Web Master</t>
  </si>
  <si>
    <t>Soporte Mesa de Ayuda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</si>
  <si>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</si>
  <si>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</si>
  <si>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</si>
  <si>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</si>
  <si>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</si>
  <si>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</si>
  <si>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</si>
  <si>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</si>
  <si>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</si>
  <si>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</si>
  <si>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</si>
  <si>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</si>
  <si>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</si>
  <si>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</si>
  <si>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</si>
  <si>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M</t>
  </si>
  <si>
    <t>F</t>
  </si>
  <si>
    <t>Director Coordinación N.e Internacional</t>
  </si>
  <si>
    <t>Asesor de Confianza</t>
  </si>
  <si>
    <t>0</t>
  </si>
  <si>
    <t xml:space="preserve">Aprobado por: </t>
  </si>
  <si>
    <t>Revisado por:</t>
  </si>
  <si>
    <t>Carlos Castellanos</t>
  </si>
  <si>
    <t xml:space="preserve">Enc. División de Contabilidad </t>
  </si>
  <si>
    <t>Enc. Dpto. Administrativo y Financiero</t>
  </si>
  <si>
    <t>Ana Yapor  de Díaz</t>
  </si>
  <si>
    <t>Nómina Personal Fijo Marzo  2022</t>
  </si>
  <si>
    <t>Coordinador Analisis Operativo</t>
  </si>
  <si>
    <t>Programador de Computadoras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</si>
</sst>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4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43" fontId="4" fillId="0" borderId="0" xfId="1" applyFont="1" applyBorder="1"/>
    <xf numFmtId="43" fontId="5" fillId="0" borderId="0" xfId="1" applyFont="1" applyFill="1" applyBorder="1"/>
    <xf numFmtId="0" fontId="5" fillId="0" borderId="0" xfId="0" applyFont="1"/>
    <xf numFmtId="0" fontId="4" fillId="0" borderId="0" xfId="0" applyFont="1"/>
    <xf numFmtId="4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43" fontId="8" fillId="0" borderId="5" xfId="1" applyFont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3" fontId="8" fillId="0" borderId="6" xfId="1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8" fillId="0" borderId="6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3" fontId="2" fillId="0" borderId="5" xfId="1" applyFont="1" applyFill="1" applyBorder="1" applyAlignment="1">
      <alignment horizontal="left" vertical="center"/>
    </xf>
    <xf numFmtId="43" fontId="8" fillId="0" borderId="6" xfId="1" applyFont="1" applyBorder="1" applyAlignment="1" applyProtection="1">
      <alignment horizontal="right" vertical="center"/>
    </xf>
    <xf numFmtId="43" fontId="8" fillId="0" borderId="6" xfId="1" applyFont="1" applyFill="1" applyBorder="1" applyAlignment="1" applyProtection="1">
      <alignment horizontal="right" vertical="center"/>
    </xf>
    <xf numFmtId="0" fontId="9" fillId="2" borderId="6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8" xfId="0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right" vertical="center"/>
    </xf>
    <xf numFmtId="43" fontId="2" fillId="4" borderId="5" xfId="1" applyFont="1" applyFill="1" applyBorder="1" applyAlignment="1">
      <alignment horizontal="right" vertical="center"/>
    </xf>
    <xf numFmtId="43" fontId="2" fillId="4" borderId="6" xfId="1" applyFont="1" applyFill="1" applyBorder="1" applyAlignment="1">
      <alignment vertical="center"/>
    </xf>
    <xf numFmtId="43" fontId="8" fillId="4" borderId="6" xfId="1" applyFont="1" applyFill="1" applyBorder="1" applyAlignment="1">
      <alignment vertical="center"/>
    </xf>
    <xf numFmtId="43" fontId="8" fillId="4" borderId="5" xfId="1" applyFont="1" applyFill="1" applyBorder="1" applyAlignment="1">
      <alignment vertical="center"/>
    </xf>
    <xf numFmtId="43" fontId="7" fillId="0" borderId="6" xfId="0" applyNumberFormat="1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38101</xdr:colOff>
      <xdr:row>0</xdr:row>
      <xdr:rowOff>0</xdr:rowOff>
    </xdr:from>
    <xdr:ext cx="2076450" cy="819150"/>
    <xdr:pic>
      <xdr:nvPicPr>
        <xdr:cNvPr id="2" name="Imagen 1">
          <a:extLst>
            <a:ext uri="{FF2B5EF4-FFF2-40B4-BE49-F238E27FC236}">
              <a16:creationId xmlns:a16="http://schemas.microsoft.com/office/drawing/2014/main" id="{6235C32F-B192-4FC7-BEBE-E9820CBDFB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1" y="0"/>
          <a:ext cx="2076450" cy="8191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72"/>
  <sheetViews>
    <sheetView showGridLines="0" tabSelected="1" view="pageBreakPreview" zoomScale="60" zoomScaleNormal="100" workbookViewId="0">
      <selection activeCell="G52" sqref="G52"/>
    </sheetView>
  </sheetViews>
  <sheetFormatPr defaultColWidth="11.42578125" defaultRowHeight="15.75" x14ac:dyDescent="0.25"/>
  <cols>
    <col min="1" max="1" width="8.7109375" style="1" customWidth="1"/>
    <col min="2" max="2" width="5.85546875" style="3" customWidth="1"/>
    <col min="3" max="3" width="36.85546875" style="1" customWidth="1"/>
    <col min="4" max="4" width="16.7109375" style="1" customWidth="1"/>
    <col min="5" max="5" width="27.7109375" style="2" bestFit="1" customWidth="1"/>
    <col min="6" max="7" width="15.140625" style="1" bestFit="1" customWidth="1"/>
    <col min="8" max="8" width="14.42578125" style="1" customWidth="1"/>
    <col min="9" max="9" width="30.42578125" style="1" customWidth="1"/>
    <col min="10" max="10" width="16.5703125" style="1" bestFit="1" customWidth="1"/>
    <col min="11" max="11" width="19.28515625" style="1" customWidth="1"/>
    <col min="12" max="12" width="13.5703125" style="1" customWidth="1"/>
    <col min="13" max="13" width="19" style="1" customWidth="1"/>
    <col min="14" max="14" width="19.85546875" style="1" customWidth="1"/>
    <col min="15" max="15" width="21.8554687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5" spans="2:19" ht="18.75" x14ac:dyDescent="0.25">
      <c r="B5" s="57" t="s">
        <v>31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9"/>
      <c r="Q5" s="9"/>
      <c r="R5" s="9"/>
    </row>
    <row r="6" spans="2:19" ht="18.75" x14ac:dyDescent="0.25">
      <c r="B6" s="57" t="s">
        <v>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9"/>
      <c r="Q6" s="9"/>
      <c r="R6" s="9"/>
      <c r="S6" s="9"/>
    </row>
    <row r="7" spans="2:19" ht="9" customHeight="1" x14ac:dyDescent="0.25">
      <c r="C7" s="42"/>
      <c r="D7" s="42"/>
      <c r="E7" s="44"/>
      <c r="F7" s="42"/>
      <c r="G7" s="42"/>
      <c r="H7" s="42"/>
      <c r="I7" s="42"/>
      <c r="J7" s="43"/>
      <c r="K7" s="43"/>
      <c r="L7" s="44"/>
      <c r="M7" s="44"/>
      <c r="N7" s="43"/>
      <c r="O7" s="43"/>
      <c r="P7" s="42"/>
      <c r="Q7" s="42"/>
      <c r="R7" s="42"/>
      <c r="S7" s="42"/>
    </row>
    <row r="8" spans="2:19" s="38" customFormat="1" ht="47.25" x14ac:dyDescent="0.25">
      <c r="B8" s="40" t="s">
        <v>30</v>
      </c>
      <c r="C8" s="39" t="s">
        <v>29</v>
      </c>
      <c r="D8" s="39" t="s">
        <v>32</v>
      </c>
      <c r="E8" s="41" t="s">
        <v>28</v>
      </c>
      <c r="F8" s="40" t="s">
        <v>27</v>
      </c>
      <c r="G8" s="40" t="s">
        <v>26</v>
      </c>
      <c r="H8" s="40" t="s">
        <v>25</v>
      </c>
      <c r="I8" s="40" t="s">
        <v>24</v>
      </c>
      <c r="J8" s="40" t="s">
        <v>23</v>
      </c>
      <c r="K8" s="40" t="s">
        <v>22</v>
      </c>
      <c r="L8" s="40" t="s">
        <v>21</v>
      </c>
      <c r="M8" s="40" t="s">
        <v>20</v>
      </c>
      <c r="N8" s="40" t="s">
        <v>19</v>
      </c>
      <c r="O8" s="39" t="s">
        <v>18</v>
      </c>
    </row>
    <row r="9" spans="2:19" s="12" customFormat="1" x14ac:dyDescent="0.25">
      <c r="B9" s="25">
        <v>1</v>
      </c>
      <c r="C9" s="37" t="s">
        <v>13</v>
      </c>
      <c r="D9" s="46" t="s">
        <v>34</v>
      </c>
      <c r="E9" s="50">
        <v>270000</v>
      </c>
      <c r="F9" s="36">
        <v>7749</v>
      </c>
      <c r="G9" s="35">
        <v>4742.3999999999996</v>
      </c>
      <c r="H9" s="26"/>
      <c r="I9" s="26">
        <f t="shared" ref="I9:I13" si="0">+E9-(F9+G9+H9)</f>
        <v>257508.6</v>
      </c>
      <c r="J9" s="26">
        <f>IF(I9&lt;=[1]Datos!$G$7,"0",IF(I9&lt;=[1]Datos!$G$8,(I9-[1]Datos!$F$8)*[1]Datos!$I$6,IF(I9&lt;=[1]Datos!$G$9,[1]Datos!$I$8+(I9-[1]Datos!$F$9)*[1]Datos!$J$6,IF(I9&gt;=[1]Datos!$F$10,([1]Datos!$I$8+[1]Datos!$J$8)+(I9-[1]Datos!$F$10)*[1]Datos!$K$6))))</f>
        <v>52960.010666666669</v>
      </c>
      <c r="K9" s="26">
        <v>0</v>
      </c>
      <c r="L9" s="26">
        <v>25</v>
      </c>
      <c r="M9" s="26">
        <f t="shared" ref="M9:M12" si="1">+H9+K9+L9</f>
        <v>25</v>
      </c>
      <c r="N9" s="26">
        <v>65627.47</v>
      </c>
      <c r="O9" s="29">
        <f t="shared" ref="O9" si="2">+E9-N9</f>
        <v>204372.53</v>
      </c>
    </row>
    <row r="10" spans="2:19" s="12" customFormat="1" x14ac:dyDescent="0.25">
      <c r="B10" s="25">
        <v>2</v>
      </c>
      <c r="C10" s="24" t="s">
        <v>35</v>
      </c>
      <c r="D10" s="49" t="s">
        <v>33</v>
      </c>
      <c r="E10" s="54">
        <v>137500</v>
      </c>
      <c r="F10" s="23">
        <f>IF(E10&gt;=[1]Datos!$D$14,([1]Datos!$D$14*[1]Datos!$C$14),IF(E10&lt;=[1]Datos!$D$14,(E10*[1]Datos!$C$14)))</f>
        <v>3946.25</v>
      </c>
      <c r="G10" s="22">
        <f>IF(E10&gt;=[1]Datos!$D$15,([1]Datos!$D$15*[1]Datos!$C$15),IF(E10&lt;=[1]Datos!$D$15,(E10*[1]Datos!$C$15)))</f>
        <v>4098.5280000000002</v>
      </c>
      <c r="H10" s="22"/>
      <c r="I10" s="21">
        <f t="shared" si="0"/>
        <v>129455.22199999999</v>
      </c>
      <c r="J10" s="21">
        <f>IF(I10&lt;=[1]Datos!$G$7,"0",IF(I10&lt;=[1]Datos!$G$8,(I10-[1]Datos!$F$8)*[1]Datos!$I$6,IF(I10&lt;=[1]Datos!$G$9,[1]Datos!$I$8+(I10-[1]Datos!$F$9)*[1]Datos!$J$6,IF(I10&gt;=[1]Datos!$F$10,([1]Datos!$I$8+[1]Datos!$J$8)+(I10-[1]Datos!$F$10)*[1]Datos!$K$6))))</f>
        <v>20946.666166666666</v>
      </c>
      <c r="K10" s="22"/>
      <c r="L10" s="22">
        <v>25</v>
      </c>
      <c r="M10" s="21">
        <f t="shared" si="1"/>
        <v>25</v>
      </c>
      <c r="N10" s="21">
        <v>29077.56</v>
      </c>
      <c r="O10" s="20">
        <f>+E10-N10</f>
        <v>108422.44</v>
      </c>
    </row>
    <row r="11" spans="2:19" s="12" customFormat="1" x14ac:dyDescent="0.25">
      <c r="B11" s="31">
        <v>3</v>
      </c>
      <c r="C11" s="30" t="s">
        <v>5</v>
      </c>
      <c r="D11" s="48" t="s">
        <v>33</v>
      </c>
      <c r="E11" s="52">
        <v>115000</v>
      </c>
      <c r="F11" s="28">
        <f>IF(E11&gt;=[1]Datos!$D$14,([1]Datos!$D$14*[1]Datos!$C$14),IF(E11&lt;=[1]Datos!$D$14,(E11*[1]Datos!$C$14)))</f>
        <v>3300.5</v>
      </c>
      <c r="G11" s="27">
        <f>IF(E11&gt;=[1]Datos!$D$15,([1]Datos!$D$15*[1]Datos!$C$15),IF(E11&lt;=[1]Datos!$D$15,(E11*[1]Datos!$C$15)))</f>
        <v>3496</v>
      </c>
      <c r="H11" s="33"/>
      <c r="I11" s="26">
        <f t="shared" si="0"/>
        <v>108203.5</v>
      </c>
      <c r="J11" s="26">
        <f>IF(I11&lt;=[1]Datos!$G$7,"0",IF(I11&lt;=[1]Datos!$G$8,(I11-[1]Datos!$F$8)*[1]Datos!$I$6,IF(I11&lt;=[1]Datos!$G$9,[1]Datos!$I$8+(I11-[1]Datos!$F$9)*[1]Datos!$J$6,IF(I11&gt;=[1]Datos!$F$10,([1]Datos!$I$8+[1]Datos!$J$8)+(I11-[1]Datos!$F$10)*[1]Datos!$K$6))))</f>
        <v>15633.735666666667</v>
      </c>
      <c r="K11" s="33">
        <v>957.61</v>
      </c>
      <c r="L11" s="27">
        <v>25</v>
      </c>
      <c r="M11" s="26">
        <f t="shared" si="1"/>
        <v>982.61</v>
      </c>
      <c r="N11" s="26">
        <f t="shared" ref="N11" si="3">+F11+G11+J11+M11</f>
        <v>23412.845666666668</v>
      </c>
      <c r="O11" s="29">
        <f t="shared" ref="O11" si="4">+E11-N11</f>
        <v>91587.154333333339</v>
      </c>
    </row>
    <row r="12" spans="2:19" s="12" customFormat="1" x14ac:dyDescent="0.25">
      <c r="B12" s="25">
        <v>4</v>
      </c>
      <c r="C12" s="37" t="s">
        <v>12</v>
      </c>
      <c r="D12" s="47" t="s">
        <v>34</v>
      </c>
      <c r="E12" s="51">
        <v>70000</v>
      </c>
      <c r="F12" s="36">
        <f>IF(E12&gt;=[1]Datos!$D$14,([1]Datos!$D$14*[1]Datos!$C$14),IF(E12&lt;=[1]Datos!$D$14,(E12*[1]Datos!$C$14)))</f>
        <v>2009</v>
      </c>
      <c r="G12" s="35">
        <f>IF(E12&gt;=[1]Datos!$D$15,([1]Datos!$D$15*[1]Datos!$C$15),IF(E12&lt;=[1]Datos!$D$15,(E12*[1]Datos!$C$15)))</f>
        <v>2128</v>
      </c>
      <c r="H12" s="26"/>
      <c r="I12" s="26">
        <f t="shared" si="0"/>
        <v>65863</v>
      </c>
      <c r="J12" s="26">
        <f>IF(I12&lt;=[1]Datos!$G$7,"0",IF(I12&lt;=[1]Datos!$G$8,(I12-[1]Datos!$F$8)*[1]Datos!$I$6,IF(I12&lt;=[1]Datos!$G$9,[1]Datos!$I$8+(I12-[1]Datos!$F$9)*[1]Datos!$J$6,IF(I12&gt;=[1]Datos!$F$10,([1]Datos!$I$8+[1]Datos!$J$8)+(I12-[1]Datos!$F$10)*[1]Datos!$K$6))))</f>
        <v>5368.4756666666663</v>
      </c>
      <c r="K12" s="26">
        <v>0</v>
      </c>
      <c r="L12" s="26">
        <v>25</v>
      </c>
      <c r="M12" s="26">
        <f t="shared" si="1"/>
        <v>25</v>
      </c>
      <c r="N12" s="26">
        <v>9530.48</v>
      </c>
      <c r="O12" s="29">
        <f t="shared" ref="O12:O13" si="5">+E12-N12</f>
        <v>60469.520000000004</v>
      </c>
    </row>
    <row r="13" spans="2:19" s="12" customFormat="1" x14ac:dyDescent="0.25">
      <c r="B13" s="25">
        <v>5</v>
      </c>
      <c r="C13" s="30" t="s">
        <v>36</v>
      </c>
      <c r="D13" s="48" t="s">
        <v>33</v>
      </c>
      <c r="E13" s="53">
        <v>130000</v>
      </c>
      <c r="F13" s="28">
        <f>IF(E13&gt;=[1]Datos!$D$14,([1]Datos!$D$14*[1]Datos!$C$14),IF(E13&lt;=[1]Datos!$D$14,(E13*[1]Datos!$C$14)))</f>
        <v>3731</v>
      </c>
      <c r="G13" s="27">
        <f>IF(E13&gt;=[1]Datos!$D$15,([1]Datos!$D$15*[1]Datos!$C$15),IF(E13&lt;=[1]Datos!$D$15,(E13*[1]Datos!$C$15)))</f>
        <v>3952</v>
      </c>
      <c r="H13" s="27">
        <v>1190.1199999999999</v>
      </c>
      <c r="I13" s="26">
        <f t="shared" si="0"/>
        <v>121126.88</v>
      </c>
      <c r="J13" s="26">
        <f>IF(I13&lt;=[1]Datos!$G$7,"0",IF(I13&lt;=[1]Datos!$G$8,(I13-[1]Datos!$F$8)*[1]Datos!$I$6,IF(I13&lt;=[1]Datos!$G$9,[1]Datos!$I$8+(I13-[1]Datos!$F$9)*[1]Datos!$J$6,IF(I13&gt;=[1]Datos!$F$10,([1]Datos!$I$8+[1]Datos!$J$8)+(I13-[1]Datos!$F$10)*[1]Datos!$K$6))))</f>
        <v>18864.580666666669</v>
      </c>
      <c r="K13" s="28">
        <v>0</v>
      </c>
      <c r="L13" s="27">
        <v>25</v>
      </c>
      <c r="M13" s="26">
        <v>25</v>
      </c>
      <c r="N13" s="26">
        <v>26870.12</v>
      </c>
      <c r="O13" s="29">
        <f t="shared" si="5"/>
        <v>103129.88</v>
      </c>
    </row>
    <row r="14" spans="2:19" s="12" customFormat="1" x14ac:dyDescent="0.25">
      <c r="B14" s="31">
        <v>6</v>
      </c>
      <c r="C14" s="30" t="s">
        <v>3</v>
      </c>
      <c r="D14" s="48" t="s">
        <v>34</v>
      </c>
      <c r="E14" s="52">
        <v>60000</v>
      </c>
      <c r="F14" s="28">
        <v>1722</v>
      </c>
      <c r="G14" s="27">
        <v>1824</v>
      </c>
      <c r="H14" s="27"/>
      <c r="I14" s="26">
        <v>56454</v>
      </c>
      <c r="J14" s="26">
        <v>3486.6756666666661</v>
      </c>
      <c r="K14" s="27">
        <v>4716.25</v>
      </c>
      <c r="L14" s="27">
        <v>25</v>
      </c>
      <c r="M14" s="26">
        <v>4741.25</v>
      </c>
      <c r="N14" s="26">
        <v>11773.925666666666</v>
      </c>
      <c r="O14" s="29">
        <v>48226.074333333338</v>
      </c>
    </row>
    <row r="15" spans="2:19" s="12" customFormat="1" x14ac:dyDescent="0.25">
      <c r="B15" s="25">
        <v>7</v>
      </c>
      <c r="C15" s="30" t="s">
        <v>1</v>
      </c>
      <c r="D15" s="48" t="s">
        <v>34</v>
      </c>
      <c r="E15" s="52">
        <v>71000</v>
      </c>
      <c r="F15" s="28">
        <v>2037.7</v>
      </c>
      <c r="G15" s="28">
        <v>2158.4</v>
      </c>
      <c r="H15" s="28"/>
      <c r="I15" s="29">
        <v>66803.899999999994</v>
      </c>
      <c r="J15" s="29">
        <v>5556.6556666666656</v>
      </c>
      <c r="K15" s="28">
        <v>1350.12</v>
      </c>
      <c r="L15" s="28">
        <v>25</v>
      </c>
      <c r="M15" s="26">
        <f>+K15+L15</f>
        <v>1375.12</v>
      </c>
      <c r="N15" s="26">
        <v>10857.85</v>
      </c>
      <c r="O15" s="29">
        <f>+E15-N15</f>
        <v>60142.15</v>
      </c>
    </row>
    <row r="16" spans="2:19" s="12" customFormat="1" x14ac:dyDescent="0.25">
      <c r="B16" s="25">
        <v>8</v>
      </c>
      <c r="C16" s="30" t="s">
        <v>1</v>
      </c>
      <c r="D16" s="48" t="s">
        <v>34</v>
      </c>
      <c r="E16" s="52">
        <v>58000</v>
      </c>
      <c r="F16" s="28">
        <v>1664.6</v>
      </c>
      <c r="G16" s="28">
        <v>1763.2</v>
      </c>
      <c r="H16" s="28">
        <v>1190.1199999999999</v>
      </c>
      <c r="I16" s="29">
        <v>53382.080000000002</v>
      </c>
      <c r="J16" s="29">
        <v>2872.2916666666665</v>
      </c>
      <c r="K16" s="28">
        <v>905</v>
      </c>
      <c r="L16" s="28">
        <v>25</v>
      </c>
      <c r="M16" s="29">
        <v>930</v>
      </c>
      <c r="N16" s="29">
        <v>7468.63</v>
      </c>
      <c r="O16" s="29">
        <f>+E16-N16</f>
        <v>50531.37</v>
      </c>
    </row>
    <row r="17" spans="2:15" s="12" customFormat="1" x14ac:dyDescent="0.25">
      <c r="B17" s="31">
        <v>9</v>
      </c>
      <c r="C17" s="30" t="s">
        <v>1</v>
      </c>
      <c r="D17" s="48" t="s">
        <v>33</v>
      </c>
      <c r="E17" s="52">
        <v>65000</v>
      </c>
      <c r="F17" s="28">
        <v>1865.5</v>
      </c>
      <c r="G17" s="27">
        <v>1976</v>
      </c>
      <c r="H17" s="27"/>
      <c r="I17" s="26">
        <v>61158.5</v>
      </c>
      <c r="J17" s="26">
        <v>4427.5756666666657</v>
      </c>
      <c r="K17" s="28">
        <v>733.49</v>
      </c>
      <c r="L17" s="27">
        <v>25</v>
      </c>
      <c r="M17" s="26">
        <v>758.49</v>
      </c>
      <c r="N17" s="26">
        <v>9027.57</v>
      </c>
      <c r="O17" s="29">
        <f>+E17-N17</f>
        <v>55972.43</v>
      </c>
    </row>
    <row r="18" spans="2:15" s="12" customFormat="1" x14ac:dyDescent="0.25">
      <c r="B18" s="25">
        <v>10</v>
      </c>
      <c r="C18" s="30" t="s">
        <v>1</v>
      </c>
      <c r="D18" s="48" t="s">
        <v>34</v>
      </c>
      <c r="E18" s="52">
        <v>65000</v>
      </c>
      <c r="F18" s="28">
        <v>1865.5</v>
      </c>
      <c r="G18" s="27">
        <v>1976</v>
      </c>
      <c r="H18" s="27"/>
      <c r="I18" s="26">
        <v>61158.5</v>
      </c>
      <c r="J18" s="26">
        <v>4427.5756666666657</v>
      </c>
      <c r="K18" s="28">
        <v>0</v>
      </c>
      <c r="L18" s="27">
        <v>25</v>
      </c>
      <c r="M18" s="26">
        <v>0</v>
      </c>
      <c r="N18" s="26">
        <v>8294.08</v>
      </c>
      <c r="O18" s="29">
        <f>+E18-N18</f>
        <v>56705.919999999998</v>
      </c>
    </row>
    <row r="19" spans="2:15" s="12" customFormat="1" x14ac:dyDescent="0.25">
      <c r="B19" s="25">
        <v>11</v>
      </c>
      <c r="C19" s="30" t="s">
        <v>1</v>
      </c>
      <c r="D19" s="48" t="s">
        <v>34</v>
      </c>
      <c r="E19" s="52">
        <v>65000</v>
      </c>
      <c r="F19" s="28">
        <v>1865.5</v>
      </c>
      <c r="G19" s="27">
        <v>1976</v>
      </c>
      <c r="H19" s="27"/>
      <c r="I19" s="26">
        <v>61158.5</v>
      </c>
      <c r="J19" s="26">
        <v>4427.5756666666657</v>
      </c>
      <c r="K19" s="28">
        <v>366</v>
      </c>
      <c r="L19" s="27">
        <v>25</v>
      </c>
      <c r="M19" s="26">
        <v>391</v>
      </c>
      <c r="N19" s="26">
        <v>8660.82</v>
      </c>
      <c r="O19" s="29">
        <f>+E19-N19</f>
        <v>56339.18</v>
      </c>
    </row>
    <row r="20" spans="2:15" s="12" customFormat="1" x14ac:dyDescent="0.25">
      <c r="B20" s="31">
        <v>12</v>
      </c>
      <c r="C20" s="24" t="s">
        <v>1</v>
      </c>
      <c r="D20" s="48" t="s">
        <v>34</v>
      </c>
      <c r="E20" s="52">
        <v>71000</v>
      </c>
      <c r="F20" s="28">
        <v>2037.7</v>
      </c>
      <c r="G20" s="27">
        <v>2158.4</v>
      </c>
      <c r="H20" s="27"/>
      <c r="I20" s="26">
        <v>66803.899999999994</v>
      </c>
      <c r="J20" s="26">
        <v>5556.6556666666656</v>
      </c>
      <c r="K20" s="27"/>
      <c r="L20" s="27">
        <v>25</v>
      </c>
      <c r="M20" s="26">
        <v>25</v>
      </c>
      <c r="N20" s="26">
        <v>9777.755666666666</v>
      </c>
      <c r="O20" s="20">
        <v>61222.239999999998</v>
      </c>
    </row>
    <row r="21" spans="2:15" s="12" customFormat="1" x14ac:dyDescent="0.25">
      <c r="B21" s="25">
        <v>13</v>
      </c>
      <c r="C21" s="34" t="s">
        <v>2</v>
      </c>
      <c r="D21" s="49" t="s">
        <v>33</v>
      </c>
      <c r="E21" s="52">
        <v>71000</v>
      </c>
      <c r="F21" s="28">
        <v>2037.7</v>
      </c>
      <c r="G21" s="27">
        <v>2158.4</v>
      </c>
      <c r="H21" s="33"/>
      <c r="I21" s="26">
        <v>66803.899999999994</v>
      </c>
      <c r="J21" s="26">
        <v>5556.66</v>
      </c>
      <c r="K21" s="32">
        <v>366</v>
      </c>
      <c r="L21" s="27">
        <v>25</v>
      </c>
      <c r="M21" s="26">
        <v>391</v>
      </c>
      <c r="N21" s="26">
        <v>10144.51</v>
      </c>
      <c r="O21" s="29">
        <f>+E21-N21</f>
        <v>60855.49</v>
      </c>
    </row>
    <row r="22" spans="2:15" s="12" customFormat="1" x14ac:dyDescent="0.25">
      <c r="B22" s="25">
        <v>14</v>
      </c>
      <c r="C22" s="30" t="s">
        <v>45</v>
      </c>
      <c r="D22" s="48" t="s">
        <v>34</v>
      </c>
      <c r="E22" s="52">
        <v>100000</v>
      </c>
      <c r="F22" s="28">
        <v>2037.7</v>
      </c>
      <c r="G22" s="28">
        <v>2158.4</v>
      </c>
      <c r="H22" s="28"/>
      <c r="I22" s="29">
        <v>66803.899999999994</v>
      </c>
      <c r="J22" s="29">
        <v>5556.6556666666656</v>
      </c>
      <c r="K22" s="28">
        <v>2108.61</v>
      </c>
      <c r="L22" s="28">
        <v>25</v>
      </c>
      <c r="M22" s="26">
        <f>+K22+L22</f>
        <v>2133.61</v>
      </c>
      <c r="N22" s="26">
        <v>19786.45</v>
      </c>
      <c r="O22" s="29">
        <f>+E22-N22</f>
        <v>80213.55</v>
      </c>
    </row>
    <row r="23" spans="2:15" s="12" customFormat="1" x14ac:dyDescent="0.25">
      <c r="B23" s="31">
        <v>15</v>
      </c>
      <c r="C23" s="37" t="s">
        <v>46</v>
      </c>
      <c r="D23" s="46" t="s">
        <v>33</v>
      </c>
      <c r="E23" s="50">
        <v>60000</v>
      </c>
      <c r="F23" s="36">
        <v>1722</v>
      </c>
      <c r="G23" s="35">
        <v>1824</v>
      </c>
      <c r="H23" s="26">
        <v>1190.1199999999999</v>
      </c>
      <c r="I23" s="26">
        <v>55263.88</v>
      </c>
      <c r="J23" s="26">
        <v>3248.6516666666657</v>
      </c>
      <c r="K23" s="26"/>
      <c r="L23" s="26">
        <v>25</v>
      </c>
      <c r="M23" s="26">
        <v>1215.1199999999999</v>
      </c>
      <c r="N23" s="26">
        <v>8137.77</v>
      </c>
      <c r="O23" s="29">
        <f>+E23-N23</f>
        <v>51862.229999999996</v>
      </c>
    </row>
    <row r="24" spans="2:15" s="12" customFormat="1" x14ac:dyDescent="0.25">
      <c r="B24" s="25">
        <v>16</v>
      </c>
      <c r="C24" s="37" t="s">
        <v>16</v>
      </c>
      <c r="D24" s="46" t="s">
        <v>33</v>
      </c>
      <c r="E24" s="50">
        <v>60000</v>
      </c>
      <c r="F24" s="36">
        <v>1722</v>
      </c>
      <c r="G24" s="35">
        <v>1824</v>
      </c>
      <c r="H24" s="26"/>
      <c r="I24" s="26">
        <v>56454</v>
      </c>
      <c r="J24" s="26">
        <v>3486.6756666666661</v>
      </c>
      <c r="K24" s="26">
        <v>1978</v>
      </c>
      <c r="L24" s="26">
        <v>25</v>
      </c>
      <c r="M24" s="26">
        <v>2003.65</v>
      </c>
      <c r="N24" s="26">
        <v>9036.33</v>
      </c>
      <c r="O24" s="29">
        <f>+E24-N24</f>
        <v>50963.67</v>
      </c>
    </row>
    <row r="25" spans="2:15" s="12" customFormat="1" x14ac:dyDescent="0.25">
      <c r="B25" s="25">
        <v>17</v>
      </c>
      <c r="C25" s="34" t="s">
        <v>10</v>
      </c>
      <c r="D25" s="49" t="s">
        <v>34</v>
      </c>
      <c r="E25" s="51">
        <v>50000</v>
      </c>
      <c r="F25" s="36">
        <f>IF(E25&gt;=[1]Datos!$D$14,([1]Datos!$D$14*[1]Datos!$C$14),IF(E25&lt;=[1]Datos!$D$14,(E25*[1]Datos!$C$14)))</f>
        <v>1435</v>
      </c>
      <c r="G25" s="35">
        <v>1520</v>
      </c>
      <c r="H25" s="26">
        <f>1190.12+1190.12</f>
        <v>2380.2399999999998</v>
      </c>
      <c r="I25" s="26">
        <f t="shared" ref="I25:I30" si="6">+E25-(F25+G25+H25)</f>
        <v>44664.76</v>
      </c>
      <c r="J25" s="26">
        <v>1854</v>
      </c>
      <c r="K25" s="26">
        <v>366</v>
      </c>
      <c r="L25" s="26">
        <v>25</v>
      </c>
      <c r="M25" s="26">
        <v>391</v>
      </c>
      <c r="N25" s="26">
        <f t="shared" ref="N25" si="7">+F25+G25+J25+M25</f>
        <v>5200</v>
      </c>
      <c r="O25" s="29">
        <f t="shared" ref="O25:O30" si="8">+E25-N25</f>
        <v>44800</v>
      </c>
    </row>
    <row r="26" spans="2:15" s="12" customFormat="1" x14ac:dyDescent="0.25">
      <c r="B26" s="31">
        <v>18</v>
      </c>
      <c r="C26" s="37" t="s">
        <v>15</v>
      </c>
      <c r="D26" s="46" t="s">
        <v>34</v>
      </c>
      <c r="E26" s="50">
        <v>41000</v>
      </c>
      <c r="F26" s="36">
        <f>IF(E26&gt;=[1]Datos!$D$14,([1]Datos!$D$14*[1]Datos!$C$14),IF(E26&lt;=[1]Datos!$D$14,(E26*[1]Datos!$C$14)))</f>
        <v>1176.7</v>
      </c>
      <c r="G26" s="35">
        <f>IF(E26&gt;=[1]Datos!$D$15,([1]Datos!$D$15*[1]Datos!$C$15),IF(E26&lt;=[1]Datos!$D$15,(E26*[1]Datos!$C$15)))</f>
        <v>1246.4000000000001</v>
      </c>
      <c r="H26" s="26"/>
      <c r="I26" s="26">
        <f t="shared" si="6"/>
        <v>38576.9</v>
      </c>
      <c r="J26" s="26">
        <f>IF(I26&lt;=[1]Datos!$G$7,"0",IF(I26&lt;=[1]Datos!$G$8,(I26-[1]Datos!$F$8)*[1]Datos!$I$6,IF(I26&lt;=[1]Datos!$G$9,[1]Datos!$I$8+(I26-[1]Datos!$F$9)*[1]Datos!$J$6,IF(I26&gt;=[1]Datos!$F$10,([1]Datos!$I$8+[1]Datos!$J$8)+(I26-[1]Datos!$F$10)*[1]Datos!$K$6))))</f>
        <v>583.78349999999989</v>
      </c>
      <c r="K26" s="26">
        <v>349.28</v>
      </c>
      <c r="L26" s="26">
        <v>25</v>
      </c>
      <c r="M26" s="26">
        <f t="shared" ref="M26:M29" si="9">+H26+K26+L26</f>
        <v>374.28</v>
      </c>
      <c r="N26" s="26">
        <v>3398.64</v>
      </c>
      <c r="O26" s="29">
        <f t="shared" si="8"/>
        <v>37601.360000000001</v>
      </c>
    </row>
    <row r="27" spans="2:15" s="12" customFormat="1" x14ac:dyDescent="0.25">
      <c r="B27" s="25">
        <v>19</v>
      </c>
      <c r="C27" s="24" t="s">
        <v>11</v>
      </c>
      <c r="D27" s="48" t="s">
        <v>34</v>
      </c>
      <c r="E27" s="52">
        <v>43000</v>
      </c>
      <c r="F27" s="36">
        <f>IF(E27&gt;=[1]Datos!$D$14,([1]Datos!$D$14*[1]Datos!$C$14),IF(E27&lt;=[1]Datos!$D$14,(E27*[1]Datos!$C$14)))</f>
        <v>1234.0999999999999</v>
      </c>
      <c r="G27" s="35">
        <f>IF(E27&gt;=[1]Datos!$D$15,([1]Datos!$D$15*[1]Datos!$C$15),IF(E27&lt;=[1]Datos!$D$15,(E27*[1]Datos!$C$15)))</f>
        <v>1307.2</v>
      </c>
      <c r="H27" s="26">
        <v>2380</v>
      </c>
      <c r="I27" s="26">
        <f t="shared" si="6"/>
        <v>38078.699999999997</v>
      </c>
      <c r="J27" s="26">
        <f>IF(I27&lt;=[1]Datos!$G$7,"0",IF(I27&lt;=[1]Datos!$G$8,(I27-[1]Datos!$F$8)*[1]Datos!$I$6,IF(I27&lt;=[1]Datos!$G$9,[1]Datos!$I$8+(I27-[1]Datos!$F$9)*[1]Datos!$J$6,IF(I27&gt;=[1]Datos!$F$10,([1]Datos!$I$8+[1]Datos!$J$8)+(I27-[1]Datos!$F$10)*[1]Datos!$K$6))))</f>
        <v>509.05349999999925</v>
      </c>
      <c r="K27" s="26">
        <v>3433.73</v>
      </c>
      <c r="L27" s="26">
        <v>25</v>
      </c>
      <c r="M27" s="26">
        <f t="shared" si="9"/>
        <v>5838.73</v>
      </c>
      <c r="N27" s="26">
        <v>6461.05</v>
      </c>
      <c r="O27" s="29">
        <f t="shared" si="8"/>
        <v>36538.949999999997</v>
      </c>
    </row>
    <row r="28" spans="2:15" s="12" customFormat="1" x14ac:dyDescent="0.25">
      <c r="B28" s="25">
        <v>20</v>
      </c>
      <c r="C28" s="37" t="s">
        <v>17</v>
      </c>
      <c r="D28" s="46" t="s">
        <v>33</v>
      </c>
      <c r="E28" s="50">
        <v>55000</v>
      </c>
      <c r="F28" s="36">
        <f>IF(E28&gt;=[1]Datos!$D$14,([1]Datos!$D$14*[1]Datos!$C$14),IF(E28&lt;=[1]Datos!$D$14,(E28*[1]Datos!$C$14)))</f>
        <v>1578.5</v>
      </c>
      <c r="G28" s="35">
        <f>IF(E28&gt;=[1]Datos!$D$15,([1]Datos!$D$15*[1]Datos!$C$15),IF(E28&lt;=[1]Datos!$D$15,(E28*[1]Datos!$C$15)))</f>
        <v>1672</v>
      </c>
      <c r="H28" s="26">
        <v>1190.1199999999999</v>
      </c>
      <c r="I28" s="26">
        <f t="shared" si="6"/>
        <v>50559.38</v>
      </c>
      <c r="J28" s="26">
        <f>IF(I28&lt;=[1]Datos!$G$7,"0",IF(I28&lt;=[1]Datos!$G$8,(I28-[1]Datos!$F$8)*[1]Datos!$I$6,IF(I28&lt;=[1]Datos!$G$9,[1]Datos!$I$8+(I28-[1]Datos!$F$9)*[1]Datos!$J$6,IF(I28&gt;=[1]Datos!$F$10,([1]Datos!$I$8+[1]Datos!$J$8)+(I28-[1]Datos!$F$10)*[1]Datos!$K$6))))</f>
        <v>2381.1554999999994</v>
      </c>
      <c r="K28" s="26">
        <v>366</v>
      </c>
      <c r="L28" s="26">
        <v>25</v>
      </c>
      <c r="M28" s="26">
        <v>391</v>
      </c>
      <c r="N28" s="26">
        <v>6201.93</v>
      </c>
      <c r="O28" s="29">
        <f t="shared" si="8"/>
        <v>48798.07</v>
      </c>
    </row>
    <row r="29" spans="2:15" s="12" customFormat="1" x14ac:dyDescent="0.25">
      <c r="B29" s="31">
        <v>21</v>
      </c>
      <c r="C29" s="30" t="s">
        <v>4</v>
      </c>
      <c r="D29" s="48" t="s">
        <v>34</v>
      </c>
      <c r="E29" s="53">
        <v>37500</v>
      </c>
      <c r="F29" s="28">
        <f>IF(E29&gt;=[1]Datos!$D$14,([1]Datos!$D$14*[1]Datos!$C$14),IF(E29&lt;=[1]Datos!$D$14,(E29*[1]Datos!$C$14)))</f>
        <v>1076.25</v>
      </c>
      <c r="G29" s="27">
        <f>IF(E29&gt;=[1]Datos!$D$15,([1]Datos!$D$15*[1]Datos!$C$15),IF(E29&lt;=[1]Datos!$D$15,(E29*[1]Datos!$C$15)))</f>
        <v>1140</v>
      </c>
      <c r="H29" s="27"/>
      <c r="I29" s="26">
        <f t="shared" si="6"/>
        <v>35283.75</v>
      </c>
      <c r="J29" s="26">
        <f>IF(I29&lt;=[1]Datos!$G$7,"0",IF(I29&lt;=[1]Datos!$G$8,(I29-[1]Datos!$F$8)*[1]Datos!$I$6,IF(I29&lt;=[1]Datos!$G$9,[1]Datos!$I$8+(I29-[1]Datos!$F$9)*[1]Datos!$J$6,IF(I29&gt;=[1]Datos!$F$10,([1]Datos!$I$8+[1]Datos!$J$8)+(I29-[1]Datos!$F$10)*[1]Datos!$K$6))))</f>
        <v>89.810999999999694</v>
      </c>
      <c r="K29" s="27">
        <v>366</v>
      </c>
      <c r="L29" s="27">
        <v>25</v>
      </c>
      <c r="M29" s="26">
        <f t="shared" si="9"/>
        <v>391</v>
      </c>
      <c r="N29" s="26">
        <f t="shared" ref="N29" si="10">+F29+G29+J29+M29</f>
        <v>2697.0609999999997</v>
      </c>
      <c r="O29" s="29">
        <f t="shared" si="8"/>
        <v>34802.938999999998</v>
      </c>
    </row>
    <row r="30" spans="2:15" s="12" customFormat="1" x14ac:dyDescent="0.25">
      <c r="B30" s="25">
        <v>22</v>
      </c>
      <c r="C30" s="37" t="s">
        <v>14</v>
      </c>
      <c r="D30" s="46" t="s">
        <v>34</v>
      </c>
      <c r="E30" s="50">
        <v>35000</v>
      </c>
      <c r="F30" s="36">
        <f>IF(E30&gt;=[1]Datos!$D$14,([1]Datos!$D$14*[1]Datos!$C$14),IF(E30&lt;=[1]Datos!$D$14,(E30*[1]Datos!$C$14)))</f>
        <v>1004.5</v>
      </c>
      <c r="G30" s="35">
        <f>IF(E30&gt;=[1]Datos!$D$15,([1]Datos!$D$15*[1]Datos!$C$15),IF(E30&lt;=[1]Datos!$D$15,(E30*[1]Datos!$C$15)))</f>
        <v>1064</v>
      </c>
      <c r="H30" s="26">
        <v>1190.1199999999999</v>
      </c>
      <c r="I30" s="26">
        <f t="shared" si="6"/>
        <v>31741.38</v>
      </c>
      <c r="J30" s="26" t="str">
        <f>IF(I30&lt;=[1]Datos!$G$7,"0",IF(I30&lt;=[1]Datos!$G$8,(I30-[1]Datos!$F$8)*[1]Datos!$I$6,IF(I30&lt;=[1]Datos!$G$9,[1]Datos!$I$8+(I30-[1]Datos!$F$9)*[1]Datos!$J$6,IF(I30&gt;=[1]Datos!$F$10,([1]Datos!$I$8+[1]Datos!$J$8)+(I30-[1]Datos!$F$10)*[1]Datos!$K$6))))</f>
        <v>0</v>
      </c>
      <c r="K30" s="26"/>
      <c r="L30" s="26">
        <v>25</v>
      </c>
      <c r="M30" s="26">
        <v>25</v>
      </c>
      <c r="N30" s="26">
        <f>+F30+G30+J30+M30</f>
        <v>2093.5</v>
      </c>
      <c r="O30" s="29">
        <f t="shared" si="8"/>
        <v>32906.5</v>
      </c>
    </row>
    <row r="31" spans="2:15" s="12" customFormat="1" x14ac:dyDescent="0.25">
      <c r="B31" s="25">
        <v>23</v>
      </c>
      <c r="C31" s="37" t="s">
        <v>4</v>
      </c>
      <c r="D31" s="46" t="s">
        <v>34</v>
      </c>
      <c r="E31" s="50">
        <v>35000</v>
      </c>
      <c r="F31" s="36">
        <v>1004.5</v>
      </c>
      <c r="G31" s="35">
        <v>1064</v>
      </c>
      <c r="H31" s="26"/>
      <c r="I31" s="26">
        <v>32931.5</v>
      </c>
      <c r="J31" s="26" t="s">
        <v>37</v>
      </c>
      <c r="K31" s="26">
        <v>733.49</v>
      </c>
      <c r="L31" s="26">
        <v>25</v>
      </c>
      <c r="M31" s="26">
        <v>758.49</v>
      </c>
      <c r="N31" s="26">
        <v>2826.99</v>
      </c>
      <c r="O31" s="29">
        <f>+E30-N31</f>
        <v>32173.010000000002</v>
      </c>
    </row>
    <row r="32" spans="2:15" s="12" customFormat="1" x14ac:dyDescent="0.25">
      <c r="B32" s="31">
        <v>24</v>
      </c>
      <c r="C32" s="34" t="s">
        <v>4</v>
      </c>
      <c r="D32" s="49" t="s">
        <v>34</v>
      </c>
      <c r="E32" s="51">
        <v>30000</v>
      </c>
      <c r="F32" s="36">
        <v>861</v>
      </c>
      <c r="G32" s="35">
        <v>912</v>
      </c>
      <c r="H32" s="26"/>
      <c r="I32" s="26">
        <v>28227</v>
      </c>
      <c r="J32" s="26" t="s">
        <v>37</v>
      </c>
      <c r="K32" s="26">
        <v>6214.83</v>
      </c>
      <c r="L32" s="26">
        <v>25</v>
      </c>
      <c r="M32" s="26">
        <v>6239.83</v>
      </c>
      <c r="N32" s="26">
        <v>8012.83</v>
      </c>
      <c r="O32" s="29">
        <f>+E32-N32</f>
        <v>21987.17</v>
      </c>
    </row>
    <row r="33" spans="2:15" s="12" customFormat="1" x14ac:dyDescent="0.25">
      <c r="B33" s="25">
        <v>25</v>
      </c>
      <c r="C33" s="34" t="s">
        <v>4</v>
      </c>
      <c r="D33" s="49" t="s">
        <v>34</v>
      </c>
      <c r="E33" s="52">
        <v>38000</v>
      </c>
      <c r="F33" s="28">
        <v>1090.5999999999999</v>
      </c>
      <c r="G33" s="27">
        <v>1155.2</v>
      </c>
      <c r="H33" s="33"/>
      <c r="I33" s="26">
        <v>35754.200000000004</v>
      </c>
      <c r="J33" s="26">
        <v>160.38</v>
      </c>
      <c r="K33" s="32">
        <v>2568.83</v>
      </c>
      <c r="L33" s="27">
        <v>25</v>
      </c>
      <c r="M33" s="26">
        <v>2593.83</v>
      </c>
      <c r="N33" s="26">
        <v>5000.01</v>
      </c>
      <c r="O33" s="29">
        <f>+E33-N33</f>
        <v>32999.99</v>
      </c>
    </row>
    <row r="34" spans="2:15" s="12" customFormat="1" x14ac:dyDescent="0.25">
      <c r="B34" s="25">
        <v>26</v>
      </c>
      <c r="C34" s="34" t="s">
        <v>9</v>
      </c>
      <c r="D34" s="49" t="s">
        <v>33</v>
      </c>
      <c r="E34" s="51">
        <v>25000</v>
      </c>
      <c r="F34" s="36">
        <f>IF(E34&gt;=[1]Datos!$D$14,([1]Datos!$D$14*[1]Datos!$C$14),IF(E34&lt;=[1]Datos!$D$14,(E34*[1]Datos!$C$14)))</f>
        <v>717.5</v>
      </c>
      <c r="G34" s="35">
        <f>IF(E34&gt;=[1]Datos!$D$15,([1]Datos!$D$15*[1]Datos!$C$15),IF(E34&lt;=[1]Datos!$D$15,(E34*[1]Datos!$C$15)))</f>
        <v>760</v>
      </c>
      <c r="H34" s="26"/>
      <c r="I34" s="26">
        <f t="shared" ref="I34:I41" si="11">+E34-(F34+G34+H34)</f>
        <v>23522.5</v>
      </c>
      <c r="J34" s="26" t="str">
        <f>IF(I34&lt;=[1]Datos!$G$7,"0",IF(I34&lt;=[1]Datos!$G$8,(I34-[1]Datos!$F$8)*[1]Datos!$I$6,IF(I34&lt;=[1]Datos!$G$9,[1]Datos!$I$8+(I34-[1]Datos!$F$9)*[1]Datos!$J$6,IF(I34&gt;=[1]Datos!$F$10,([1]Datos!$I$8+[1]Datos!$J$8)+(I34-[1]Datos!$F$10)*[1]Datos!$K$6))))</f>
        <v>0</v>
      </c>
      <c r="K34" s="26">
        <v>25</v>
      </c>
      <c r="L34" s="26">
        <v>25</v>
      </c>
      <c r="M34" s="29">
        <v>0</v>
      </c>
      <c r="N34" s="26">
        <v>1502.5</v>
      </c>
      <c r="O34" s="29">
        <f t="shared" ref="O34:O41" si="12">+E34-N34</f>
        <v>23497.5</v>
      </c>
    </row>
    <row r="35" spans="2:15" s="12" customFormat="1" x14ac:dyDescent="0.25">
      <c r="B35" s="31">
        <v>27</v>
      </c>
      <c r="C35" s="34" t="s">
        <v>9</v>
      </c>
      <c r="D35" s="49" t="s">
        <v>33</v>
      </c>
      <c r="E35" s="51">
        <v>25000</v>
      </c>
      <c r="F35" s="36">
        <f>IF(E35&gt;=[1]Datos!$D$14,([1]Datos!$D$14*[1]Datos!$C$14),IF(E35&lt;=[1]Datos!$D$14,(E35*[1]Datos!$C$14)))</f>
        <v>717.5</v>
      </c>
      <c r="G35" s="35">
        <f>IF(E35&gt;=[1]Datos!$D$15,([1]Datos!$D$15*[1]Datos!$C$15),IF(E35&lt;=[1]Datos!$D$15,(E35*[1]Datos!$C$15)))</f>
        <v>760</v>
      </c>
      <c r="H35" s="26"/>
      <c r="I35" s="26">
        <f t="shared" si="11"/>
        <v>23522.5</v>
      </c>
      <c r="J35" s="26"/>
      <c r="K35" s="26">
        <v>733.49</v>
      </c>
      <c r="L35" s="26">
        <v>25</v>
      </c>
      <c r="M35" s="29">
        <f t="shared" ref="M35:M41" si="13">+H35+K35+L35</f>
        <v>758.49</v>
      </c>
      <c r="N35" s="26">
        <f t="shared" ref="N35:N41" si="14">+F35+G35+J35+M35</f>
        <v>2235.9899999999998</v>
      </c>
      <c r="O35" s="29">
        <f t="shared" si="12"/>
        <v>22764.010000000002</v>
      </c>
    </row>
    <row r="36" spans="2:15" s="12" customFormat="1" x14ac:dyDescent="0.25">
      <c r="B36" s="25">
        <v>28</v>
      </c>
      <c r="C36" s="34" t="s">
        <v>8</v>
      </c>
      <c r="D36" s="49" t="s">
        <v>33</v>
      </c>
      <c r="E36" s="51">
        <v>23000</v>
      </c>
      <c r="F36" s="36">
        <f>IF(E36&gt;=[1]Datos!$D$14,([1]Datos!$D$14*[1]Datos!$C$14),IF(E36&lt;=[1]Datos!$D$14,(E36*[1]Datos!$C$14)))</f>
        <v>660.1</v>
      </c>
      <c r="G36" s="35">
        <f>IF(E36&gt;=[1]Datos!$D$15,([1]Datos!$D$15*[1]Datos!$C$15),IF(E36&lt;=[1]Datos!$D$15,(E36*[1]Datos!$C$15)))</f>
        <v>699.2</v>
      </c>
      <c r="H36" s="21">
        <v>0</v>
      </c>
      <c r="I36" s="26">
        <f t="shared" si="11"/>
        <v>21640.7</v>
      </c>
      <c r="J36" s="26" t="str">
        <f>IF(I36&lt;=[1]Datos!$G$7,"0",IF(I36&lt;=[1]Datos!$G$8,(I36-[1]Datos!$F$8)*[1]Datos!$I$6,IF(I36&lt;=[1]Datos!$G$9,[1]Datos!$I$8+(I36-[1]Datos!$F$9)*[1]Datos!$J$6,IF(I36&gt;=[1]Datos!$F$10,([1]Datos!$I$8+[1]Datos!$J$8)+(I36-[1]Datos!$F$10)*[1]Datos!$K$6))))</f>
        <v>0</v>
      </c>
      <c r="K36" s="26">
        <v>1614</v>
      </c>
      <c r="L36" s="21">
        <v>25</v>
      </c>
      <c r="M36" s="26">
        <f t="shared" si="13"/>
        <v>1639</v>
      </c>
      <c r="N36" s="26">
        <f t="shared" si="14"/>
        <v>2998.3</v>
      </c>
      <c r="O36" s="29">
        <f t="shared" si="12"/>
        <v>20001.7</v>
      </c>
    </row>
    <row r="37" spans="2:15" s="12" customFormat="1" x14ac:dyDescent="0.25">
      <c r="B37" s="25">
        <v>29</v>
      </c>
      <c r="C37" s="34" t="s">
        <v>7</v>
      </c>
      <c r="D37" s="49" t="s">
        <v>34</v>
      </c>
      <c r="E37" s="50">
        <v>21200</v>
      </c>
      <c r="F37" s="28">
        <f>IF(E37&gt;=[1]Datos!$D$14,([1]Datos!$D$14*[1]Datos!$C$14),IF(E37&lt;=[1]Datos!$D$14,(E37*[1]Datos!$C$14)))</f>
        <v>608.43999999999994</v>
      </c>
      <c r="G37" s="27">
        <f>IF(E37&gt;=[1]Datos!$D$15,([1]Datos!$D$15*[1]Datos!$C$15),IF(E37&lt;=[1]Datos!$D$15,(E37*[1]Datos!$C$15)))</f>
        <v>644.48</v>
      </c>
      <c r="H37" s="28">
        <f>1190.12+1190.12</f>
        <v>2380.2399999999998</v>
      </c>
      <c r="I37" s="26">
        <f t="shared" si="11"/>
        <v>17566.84</v>
      </c>
      <c r="J37" s="26" t="str">
        <f>IF(I37&lt;=[1]Datos!$G$7,"0",IF(I37&lt;=[1]Datos!$G$8,(I37-[1]Datos!$F$8)*[1]Datos!$I$6,IF(I37&lt;=[1]Datos!$G$9,[1]Datos!$I$8+(I37-[1]Datos!$F$9)*[1]Datos!$J$6,IF(I37&gt;=[1]Datos!$F$10,([1]Datos!$I$8+[1]Datos!$J$8)+(I37-[1]Datos!$F$10)*[1]Datos!$K$6))))</f>
        <v>0</v>
      </c>
      <c r="K37" s="28">
        <v>3433.73</v>
      </c>
      <c r="L37" s="27">
        <v>25</v>
      </c>
      <c r="M37" s="26">
        <f>+K37+L37</f>
        <v>3458.73</v>
      </c>
      <c r="N37" s="26">
        <f t="shared" si="14"/>
        <v>4711.6499999999996</v>
      </c>
      <c r="O37" s="29">
        <f t="shared" si="12"/>
        <v>16488.349999999999</v>
      </c>
    </row>
    <row r="38" spans="2:15" s="12" customFormat="1" x14ac:dyDescent="0.25">
      <c r="B38" s="31">
        <v>30</v>
      </c>
      <c r="C38" s="34" t="s">
        <v>7</v>
      </c>
      <c r="D38" s="49" t="s">
        <v>34</v>
      </c>
      <c r="E38" s="50">
        <v>21200</v>
      </c>
      <c r="F38" s="28">
        <f>IF(E38&gt;=[1]Datos!$D$14,([1]Datos!$D$14*[1]Datos!$C$14),IF(E38&lt;=[1]Datos!$D$14,(E38*[1]Datos!$C$14)))</f>
        <v>608.43999999999994</v>
      </c>
      <c r="G38" s="27">
        <f>IF(E38&gt;=[1]Datos!$D$15,([1]Datos!$D$15*[1]Datos!$C$15),IF(E38&lt;=[1]Datos!$D$15,(E38*[1]Datos!$C$15)))</f>
        <v>644.48</v>
      </c>
      <c r="H38" s="22"/>
      <c r="I38" s="26">
        <f t="shared" si="11"/>
        <v>19947.080000000002</v>
      </c>
      <c r="J38" s="26" t="str">
        <f>IF(I38&lt;=[1]Datos!$G$7,"0",IF(I38&lt;=[1]Datos!$G$8,(I38-[1]Datos!$F$8)*[1]Datos!$I$6,IF(I38&lt;=[1]Datos!$G$9,[1]Datos!$I$8+(I38-[1]Datos!$F$9)*[1]Datos!$J$6,IF(I38&gt;=[1]Datos!$F$10,([1]Datos!$I$8+[1]Datos!$J$8)+(I38-[1]Datos!$F$10)*[1]Datos!$K$6))))</f>
        <v>0</v>
      </c>
      <c r="K38" s="22">
        <v>733.49</v>
      </c>
      <c r="L38" s="22">
        <v>25</v>
      </c>
      <c r="M38" s="26">
        <f t="shared" si="13"/>
        <v>758.49</v>
      </c>
      <c r="N38" s="26">
        <f t="shared" si="14"/>
        <v>2011.41</v>
      </c>
      <c r="O38" s="29">
        <f t="shared" si="12"/>
        <v>19188.59</v>
      </c>
    </row>
    <row r="39" spans="2:15" s="12" customFormat="1" x14ac:dyDescent="0.25">
      <c r="B39" s="25">
        <v>31</v>
      </c>
      <c r="C39" s="34" t="s">
        <v>7</v>
      </c>
      <c r="D39" s="49" t="s">
        <v>34</v>
      </c>
      <c r="E39" s="50">
        <v>21200</v>
      </c>
      <c r="F39" s="36">
        <f>IF(E39&gt;=[1]Datos!$D$14,([1]Datos!$D$14*[1]Datos!$C$14),IF(E39&lt;=[1]Datos!$D$14,(E39*[1]Datos!$C$14)))</f>
        <v>608.43999999999994</v>
      </c>
      <c r="G39" s="35">
        <f>IF(E39&gt;=[1]Datos!$D$15,([1]Datos!$D$15*[1]Datos!$C$15),IF(E39&lt;=[1]Datos!$D$15,(E39*[1]Datos!$C$15)))</f>
        <v>644.48</v>
      </c>
      <c r="H39" s="21"/>
      <c r="I39" s="26">
        <f t="shared" si="11"/>
        <v>19947.080000000002</v>
      </c>
      <c r="J39" s="26" t="str">
        <f>IF(I39&lt;=[1]Datos!$G$7,"0",IF(I39&lt;=[1]Datos!$G$8,(I39-[1]Datos!$F$8)*[1]Datos!$I$6,IF(I39&lt;=[1]Datos!$G$9,[1]Datos!$I$8+(I39-[1]Datos!$F$9)*[1]Datos!$J$6,IF(I39&gt;=[1]Datos!$F$10,([1]Datos!$I$8+[1]Datos!$J$8)+(I39-[1]Datos!$F$10)*[1]Datos!$K$6))))</f>
        <v>0</v>
      </c>
      <c r="K39" s="21"/>
      <c r="L39" s="21">
        <v>25</v>
      </c>
      <c r="M39" s="26">
        <f t="shared" si="13"/>
        <v>25</v>
      </c>
      <c r="N39" s="26">
        <f t="shared" si="14"/>
        <v>1277.92</v>
      </c>
      <c r="O39" s="29">
        <f t="shared" si="12"/>
        <v>19922.080000000002</v>
      </c>
    </row>
    <row r="40" spans="2:15" s="12" customFormat="1" x14ac:dyDescent="0.25">
      <c r="B40" s="25">
        <v>32</v>
      </c>
      <c r="C40" s="34" t="s">
        <v>7</v>
      </c>
      <c r="D40" s="49" t="s">
        <v>34</v>
      </c>
      <c r="E40" s="50">
        <v>21200</v>
      </c>
      <c r="F40" s="28">
        <f>IF(E40&gt;=[1]Datos!$D$14,([1]Datos!$D$14*[1]Datos!$C$14),IF(E40&lt;=[1]Datos!$D$14,(E40*[1]Datos!$C$14)))</f>
        <v>608.43999999999994</v>
      </c>
      <c r="G40" s="27">
        <f>IF(E40&gt;=[1]Datos!$D$15,([1]Datos!$D$15*[1]Datos!$C$15),IF(E40&lt;=[1]Datos!$D$15,(E40*[1]Datos!$C$15)))</f>
        <v>644.48</v>
      </c>
      <c r="H40" s="27"/>
      <c r="I40" s="26">
        <f t="shared" si="11"/>
        <v>19947.080000000002</v>
      </c>
      <c r="J40" s="26" t="str">
        <f>IF(I40&lt;=[1]Datos!$G$7,"0",IF(I40&lt;=[1]Datos!$G$8,(I40-[1]Datos!$F$8)*[1]Datos!$I$6,IF(I40&lt;=[1]Datos!$G$9,[1]Datos!$I$8+(I40-[1]Datos!$F$9)*[1]Datos!$J$6,IF(I40&gt;=[1]Datos!$F$10,([1]Datos!$I$8+[1]Datos!$J$8)+(I40-[1]Datos!$F$10)*[1]Datos!$K$6))))</f>
        <v>0</v>
      </c>
      <c r="K40" s="28">
        <v>733.49</v>
      </c>
      <c r="L40" s="27">
        <v>25</v>
      </c>
      <c r="M40" s="26">
        <f t="shared" si="13"/>
        <v>758.49</v>
      </c>
      <c r="N40" s="26">
        <f t="shared" si="14"/>
        <v>2011.41</v>
      </c>
      <c r="O40" s="29">
        <f t="shared" si="12"/>
        <v>19188.59</v>
      </c>
    </row>
    <row r="41" spans="2:15" s="12" customFormat="1" x14ac:dyDescent="0.25">
      <c r="B41" s="25">
        <v>33</v>
      </c>
      <c r="C41" s="30" t="s">
        <v>6</v>
      </c>
      <c r="D41" s="48" t="s">
        <v>33</v>
      </c>
      <c r="E41" s="52">
        <v>25000</v>
      </c>
      <c r="F41" s="36">
        <f>IF(E41&gt;=[1]Datos!$D$14,([1]Datos!$D$14*[1]Datos!$C$14),IF(E41&lt;=[1]Datos!$D$14,(E41*[1]Datos!$C$14)))</f>
        <v>717.5</v>
      </c>
      <c r="G41" s="35">
        <f>IF(E41&gt;=[1]Datos!$D$15,([1]Datos!$D$15*[1]Datos!$C$15),IF(E41&lt;=[1]Datos!$D$15,(E41*[1]Datos!$C$15)))</f>
        <v>760</v>
      </c>
      <c r="H41" s="21"/>
      <c r="I41" s="26">
        <f t="shared" si="11"/>
        <v>23522.5</v>
      </c>
      <c r="J41" s="26" t="str">
        <f>IF(I41&lt;=[1]Datos!$G$7,"0",IF(I41&lt;=[1]Datos!$G$8,(I41-[1]Datos!$F$8)*[1]Datos!$I$6,IF(I41&lt;=[1]Datos!$G$9,[1]Datos!$I$8+(I41-[1]Datos!$F$9)*[1]Datos!$J$6,IF(I41&gt;=[1]Datos!$F$10,([1]Datos!$I$8+[1]Datos!$J$8)+(I41-[1]Datos!$F$10)*[1]Datos!$K$6))))</f>
        <v>0</v>
      </c>
      <c r="K41" s="21"/>
      <c r="L41" s="21">
        <v>25</v>
      </c>
      <c r="M41" s="26">
        <f t="shared" si="13"/>
        <v>25</v>
      </c>
      <c r="N41" s="26">
        <f t="shared" si="14"/>
        <v>1502.5</v>
      </c>
      <c r="O41" s="29">
        <f t="shared" si="12"/>
        <v>23497.5</v>
      </c>
    </row>
    <row r="42" spans="2:15" s="12" customFormat="1" x14ac:dyDescent="0.25">
      <c r="B42" s="25"/>
      <c r="C42" s="24"/>
      <c r="D42" s="48"/>
      <c r="E42" s="52"/>
      <c r="F42" s="28"/>
      <c r="G42" s="27"/>
      <c r="H42" s="27"/>
      <c r="I42" s="26"/>
      <c r="J42" s="26"/>
      <c r="K42" s="27"/>
      <c r="L42" s="27"/>
      <c r="M42" s="26"/>
      <c r="N42" s="26"/>
      <c r="O42" s="20"/>
    </row>
    <row r="43" spans="2:15" s="12" customFormat="1" ht="16.5" thickBot="1" x14ac:dyDescent="0.3">
      <c r="B43" s="25"/>
      <c r="C43" s="24"/>
      <c r="D43" s="49"/>
      <c r="E43" s="54"/>
      <c r="F43" s="23"/>
      <c r="G43" s="22"/>
      <c r="H43" s="22"/>
      <c r="I43" s="21"/>
      <c r="J43" s="21"/>
      <c r="K43" s="22"/>
      <c r="L43" s="22"/>
      <c r="M43" s="21"/>
      <c r="N43" s="21"/>
      <c r="O43" s="20"/>
    </row>
    <row r="44" spans="2:15" s="12" customFormat="1" ht="16.5" thickBot="1" x14ac:dyDescent="0.3">
      <c r="B44" s="58" t="s">
        <v>0</v>
      </c>
      <c r="C44" s="59"/>
      <c r="D44" s="45"/>
      <c r="E44" s="19">
        <f t="shared" ref="E44:N44" si="15">SUM(E9:E43)</f>
        <v>2015800</v>
      </c>
      <c r="F44" s="17">
        <f t="shared" si="15"/>
        <v>57021.159999999996</v>
      </c>
      <c r="G44" s="18">
        <f t="shared" si="15"/>
        <v>56851.648000000008</v>
      </c>
      <c r="H44" s="17">
        <f t="shared" si="15"/>
        <v>13091.079999999996</v>
      </c>
      <c r="I44" s="18">
        <f t="shared" si="15"/>
        <v>1859836.1119999995</v>
      </c>
      <c r="J44" s="17">
        <f t="shared" si="15"/>
        <v>167955.30100000001</v>
      </c>
      <c r="K44" s="18">
        <f t="shared" si="15"/>
        <v>35152.44</v>
      </c>
      <c r="L44" s="17">
        <f t="shared" si="15"/>
        <v>825</v>
      </c>
      <c r="M44" s="18">
        <f t="shared" si="15"/>
        <v>39473.21</v>
      </c>
      <c r="N44" s="55">
        <f t="shared" si="15"/>
        <v>327627.85799999995</v>
      </c>
      <c r="O44" s="56">
        <f>SUM(O8:O42)</f>
        <v>1688172.1376666671</v>
      </c>
    </row>
    <row r="45" spans="2:15" s="12" customFormat="1" x14ac:dyDescent="0.25">
      <c r="B45" s="15"/>
      <c r="E45" s="14"/>
      <c r="J45" s="13"/>
      <c r="O45" s="16"/>
    </row>
    <row r="46" spans="2:15" s="12" customFormat="1" x14ac:dyDescent="0.25">
      <c r="B46" s="15"/>
      <c r="E46" s="14"/>
      <c r="J46" s="13"/>
    </row>
    <row r="47" spans="2:15" x14ac:dyDescent="0.25">
      <c r="M47" s="1" t="s">
        <v>39</v>
      </c>
    </row>
    <row r="48" spans="2:15" x14ac:dyDescent="0.25">
      <c r="C48" s="1" t="s">
        <v>38</v>
      </c>
      <c r="M48" s="9" t="s">
        <v>40</v>
      </c>
    </row>
    <row r="49" spans="3:13" x14ac:dyDescent="0.25">
      <c r="C49" s="11" t="s">
        <v>43</v>
      </c>
      <c r="E49" s="1"/>
      <c r="G49" s="11"/>
      <c r="L49" s="11"/>
      <c r="M49" s="1" t="s">
        <v>41</v>
      </c>
    </row>
    <row r="50" spans="3:13" x14ac:dyDescent="0.25">
      <c r="C50" s="1" t="s">
        <v>42</v>
      </c>
      <c r="E50" s="1"/>
    </row>
    <row r="51" spans="3:13" x14ac:dyDescent="0.25">
      <c r="E51" s="1"/>
    </row>
    <row r="52" spans="3:13" x14ac:dyDescent="0.25">
      <c r="C52" s="9"/>
      <c r="D52" s="9"/>
    </row>
    <row r="55" spans="3:13" x14ac:dyDescent="0.25">
      <c r="F55" s="10"/>
    </row>
    <row r="56" spans="3:13" x14ac:dyDescent="0.25">
      <c r="F56" s="10"/>
    </row>
    <row r="57" spans="3:13" x14ac:dyDescent="0.25">
      <c r="C57" s="9"/>
      <c r="D57" s="9"/>
    </row>
    <row r="62" spans="3:13" x14ac:dyDescent="0.25">
      <c r="C62" s="8"/>
      <c r="D62" s="8"/>
      <c r="E62" s="7"/>
    </row>
    <row r="69" spans="3:5" x14ac:dyDescent="0.25">
      <c r="E69" s="6"/>
    </row>
    <row r="71" spans="3:5" x14ac:dyDescent="0.25">
      <c r="C71" s="5"/>
      <c r="D71" s="5"/>
      <c r="E71" s="4"/>
    </row>
    <row r="72" spans="3:5" x14ac:dyDescent="0.25">
      <c r="C72" s="5"/>
      <c r="D72" s="5"/>
      <c r="E72" s="4"/>
    </row>
  </sheetData>
  <autoFilter ref="B8:O45"/>
  <mergeCells count="3">
    <mergeCell ref="B5:O5"/>
    <mergeCell ref="B6:O6"/>
    <mergeCell ref="B44:C44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3"/>
    </sheetView>
  </sheetViews>
  <sheetFormatPr defaultRowHeight="15" x14ac:dyDescent="0.25"/>
  <cols>
    <col min="14" max="1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Fija</vt:lpstr>
      <vt:lpstr>Sheet1</vt:lpstr>
      <vt:lpstr>Fija!Print_Area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2022-04-04T18:42:42Z</cp:lastPrinted>
  <dcterms:created xsi:type="dcterms:W3CDTF">2021-11-15T17:37:00Z</dcterms:created>
  <dcterms:modified xsi:type="dcterms:W3CDTF">2022-04-04T18:43:06Z</dcterms:modified>
</cp:coreProperties>
</file>