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coste\Desktop\"/>
    </mc:Choice>
  </mc:AlternateContent>
  <bookViews>
    <workbookView xWindow="0" yWindow="0" windowWidth="28800" windowHeight="114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 l="1"/>
  <c r="J45" i="1"/>
  <c r="D45" i="1"/>
  <c r="L44" i="1"/>
  <c r="F44" i="1"/>
  <c r="E44" i="1"/>
  <c r="H44" i="1" s="1"/>
  <c r="I44" i="1" s="1"/>
  <c r="F43" i="1"/>
  <c r="E43" i="1"/>
  <c r="N43" i="1" s="1"/>
  <c r="O43" i="1" s="1"/>
  <c r="L42" i="1"/>
  <c r="F42" i="1"/>
  <c r="E42" i="1"/>
  <c r="H42" i="1" s="1"/>
  <c r="I42" i="1" s="1"/>
  <c r="L41" i="1"/>
  <c r="H41" i="1"/>
  <c r="I41" i="1" s="1"/>
  <c r="F41" i="1"/>
  <c r="E41" i="1"/>
  <c r="N41" i="1" s="1"/>
  <c r="O41" i="1" s="1"/>
  <c r="L40" i="1"/>
  <c r="F40" i="1"/>
  <c r="H40" i="1" s="1"/>
  <c r="I40" i="1" s="1"/>
  <c r="E40" i="1"/>
  <c r="L39" i="1"/>
  <c r="F39" i="1"/>
  <c r="E39" i="1"/>
  <c r="H39" i="1" s="1"/>
  <c r="I39" i="1" s="1"/>
  <c r="H38" i="1"/>
  <c r="I38" i="1" s="1"/>
  <c r="F38" i="1"/>
  <c r="E38" i="1"/>
  <c r="N38" i="1" s="1"/>
  <c r="O38" i="1" s="1"/>
  <c r="L37" i="1"/>
  <c r="F37" i="1"/>
  <c r="E37" i="1"/>
  <c r="L36" i="1"/>
  <c r="F36" i="1"/>
  <c r="E36" i="1"/>
  <c r="L35" i="1"/>
  <c r="F35" i="1"/>
  <c r="E35" i="1"/>
  <c r="H35" i="1" s="1"/>
  <c r="I35" i="1" s="1"/>
  <c r="F34" i="1"/>
  <c r="H34" i="1" s="1"/>
  <c r="I34" i="1" s="1"/>
  <c r="E34" i="1"/>
  <c r="N34" i="1" s="1"/>
  <c r="O34" i="1" s="1"/>
  <c r="N33" i="1"/>
  <c r="O33" i="1" s="1"/>
  <c r="H33" i="1"/>
  <c r="F33" i="1"/>
  <c r="E33" i="1"/>
  <c r="L32" i="1"/>
  <c r="F32" i="1"/>
  <c r="H32" i="1" s="1"/>
  <c r="I32" i="1" s="1"/>
  <c r="E32" i="1"/>
  <c r="L31" i="1"/>
  <c r="F31" i="1"/>
  <c r="E31" i="1"/>
  <c r="H31" i="1" s="1"/>
  <c r="I31" i="1" s="1"/>
  <c r="L30" i="1"/>
  <c r="F30" i="1"/>
  <c r="E30" i="1"/>
  <c r="H30" i="1" s="1"/>
  <c r="I30" i="1" s="1"/>
  <c r="O29" i="1"/>
  <c r="N29" i="1"/>
  <c r="L28" i="1"/>
  <c r="H28" i="1"/>
  <c r="I28" i="1" s="1"/>
  <c r="F28" i="1"/>
  <c r="E28" i="1"/>
  <c r="L27" i="1"/>
  <c r="F27" i="1"/>
  <c r="H27" i="1" s="1"/>
  <c r="I27" i="1" s="1"/>
  <c r="E27" i="1"/>
  <c r="L26" i="1"/>
  <c r="K26" i="1"/>
  <c r="K45" i="1" s="1"/>
  <c r="F26" i="1"/>
  <c r="H26" i="1" s="1"/>
  <c r="I26" i="1" s="1"/>
  <c r="E26" i="1"/>
  <c r="L25" i="1"/>
  <c r="F25" i="1"/>
  <c r="E25" i="1"/>
  <c r="H25" i="1" s="1"/>
  <c r="I25" i="1" s="1"/>
  <c r="L24" i="1"/>
  <c r="F24" i="1"/>
  <c r="E24" i="1"/>
  <c r="H24" i="1" s="1"/>
  <c r="I24" i="1" s="1"/>
  <c r="F23" i="1"/>
  <c r="H23" i="1" s="1"/>
  <c r="I23" i="1" s="1"/>
  <c r="E23" i="1"/>
  <c r="L22" i="1"/>
  <c r="F22" i="1"/>
  <c r="E22" i="1"/>
  <c r="H22" i="1" s="1"/>
  <c r="I22" i="1" s="1"/>
  <c r="L21" i="1"/>
  <c r="F21" i="1"/>
  <c r="E21" i="1"/>
  <c r="H21" i="1" s="1"/>
  <c r="I21" i="1" s="1"/>
  <c r="F20" i="1"/>
  <c r="H20" i="1" s="1"/>
  <c r="I20" i="1" s="1"/>
  <c r="E20" i="1"/>
  <c r="F19" i="1"/>
  <c r="E19" i="1"/>
  <c r="H19" i="1" s="1"/>
  <c r="I19" i="1" s="1"/>
  <c r="L18" i="1"/>
  <c r="H18" i="1"/>
  <c r="I18" i="1" s="1"/>
  <c r="F18" i="1"/>
  <c r="E18" i="1"/>
  <c r="N18" i="1" s="1"/>
  <c r="O18" i="1" s="1"/>
  <c r="F17" i="1"/>
  <c r="E17" i="1"/>
  <c r="H17" i="1" s="1"/>
  <c r="I17" i="1" s="1"/>
  <c r="L16" i="1"/>
  <c r="F16" i="1"/>
  <c r="E16" i="1"/>
  <c r="H16" i="1" s="1"/>
  <c r="I16" i="1" s="1"/>
  <c r="L15" i="1"/>
  <c r="F15" i="1"/>
  <c r="H15" i="1" s="1"/>
  <c r="E15" i="1"/>
  <c r="N15" i="1" s="1"/>
  <c r="O15" i="1" s="1"/>
  <c r="L14" i="1"/>
  <c r="F14" i="1"/>
  <c r="E14" i="1"/>
  <c r="L13" i="1"/>
  <c r="E13" i="1"/>
  <c r="H13" i="1" s="1"/>
  <c r="I13" i="1" s="1"/>
  <c r="L12" i="1"/>
  <c r="F12" i="1"/>
  <c r="E12" i="1"/>
  <c r="L11" i="1"/>
  <c r="L45" i="1" s="1"/>
  <c r="F11" i="1"/>
  <c r="E11" i="1"/>
  <c r="L10" i="1"/>
  <c r="F10" i="1"/>
  <c r="E10" i="1"/>
  <c r="H10" i="1" s="1"/>
  <c r="I10" i="1" s="1"/>
  <c r="L9" i="1"/>
  <c r="H9" i="1"/>
  <c r="I9" i="1" s="1"/>
  <c r="F9" i="1"/>
  <c r="E9" i="1"/>
  <c r="L8" i="1"/>
  <c r="F8" i="1"/>
  <c r="E8" i="1"/>
  <c r="N8" i="1" s="1"/>
  <c r="O8" i="1" s="1"/>
  <c r="L7" i="1"/>
  <c r="F7" i="1"/>
  <c r="E7" i="1"/>
  <c r="H7" i="1" s="1"/>
  <c r="I7" i="1" s="1"/>
  <c r="L6" i="1"/>
  <c r="H6" i="1"/>
  <c r="I6" i="1" s="1"/>
  <c r="F6" i="1"/>
  <c r="F45" i="1" s="1"/>
  <c r="E6" i="1"/>
  <c r="N6" i="1" s="1"/>
  <c r="O6" i="1" l="1"/>
  <c r="N28" i="1"/>
  <c r="O28" i="1" s="1"/>
  <c r="N37" i="1"/>
  <c r="O37" i="1" s="1"/>
  <c r="N9" i="1"/>
  <c r="O9" i="1" s="1"/>
  <c r="N20" i="1"/>
  <c r="O20" i="1" s="1"/>
  <c r="N23" i="1"/>
  <c r="O23" i="1" s="1"/>
  <c r="N17" i="1"/>
  <c r="O17" i="1" s="1"/>
  <c r="N40" i="1"/>
  <c r="O40" i="1" s="1"/>
  <c r="H12" i="1"/>
  <c r="I12" i="1" s="1"/>
  <c r="N12" i="1" s="1"/>
  <c r="O12" i="1" s="1"/>
  <c r="N19" i="1"/>
  <c r="O19" i="1" s="1"/>
  <c r="N22" i="1"/>
  <c r="O22" i="1" s="1"/>
  <c r="N25" i="1"/>
  <c r="O25" i="1" s="1"/>
  <c r="N26" i="1"/>
  <c r="O26" i="1" s="1"/>
  <c r="N31" i="1"/>
  <c r="O31" i="1" s="1"/>
  <c r="H37" i="1"/>
  <c r="I37" i="1" s="1"/>
  <c r="N39" i="1"/>
  <c r="O39" i="1" s="1"/>
  <c r="N7" i="1"/>
  <c r="O7" i="1" s="1"/>
  <c r="H8" i="1"/>
  <c r="N10" i="1"/>
  <c r="O10" i="1" s="1"/>
  <c r="H11" i="1"/>
  <c r="I11" i="1" s="1"/>
  <c r="I45" i="1" s="1"/>
  <c r="N13" i="1"/>
  <c r="O13" i="1" s="1"/>
  <c r="H14" i="1"/>
  <c r="I14" i="1" s="1"/>
  <c r="N14" i="1" s="1"/>
  <c r="O14" i="1" s="1"/>
  <c r="N16" i="1"/>
  <c r="O16" i="1" s="1"/>
  <c r="N21" i="1"/>
  <c r="O21" i="1" s="1"/>
  <c r="N24" i="1"/>
  <c r="O24" i="1" s="1"/>
  <c r="N30" i="1"/>
  <c r="O30" i="1" s="1"/>
  <c r="N35" i="1"/>
  <c r="O35" i="1" s="1"/>
  <c r="H36" i="1"/>
  <c r="I36" i="1" s="1"/>
  <c r="N36" i="1" s="1"/>
  <c r="O36" i="1" s="1"/>
  <c r="N42" i="1"/>
  <c r="O42" i="1" s="1"/>
  <c r="H43" i="1"/>
  <c r="N44" i="1"/>
  <c r="O44" i="1" s="1"/>
  <c r="N27" i="1"/>
  <c r="O27" i="1" s="1"/>
  <c r="N32" i="1"/>
  <c r="O32" i="1" s="1"/>
  <c r="E45" i="1"/>
  <c r="N11" i="1" l="1"/>
  <c r="O11" i="1" s="1"/>
  <c r="O45" i="1"/>
  <c r="N45" i="1" l="1"/>
  <c r="G45" i="1"/>
  <c r="G29" i="1"/>
  <c r="H29" i="1"/>
  <c r="H45" i="1"/>
</calcChain>
</file>

<file path=xl/sharedStrings.xml><?xml version="1.0" encoding="utf-8"?>
<sst xmlns="http://schemas.openxmlformats.org/spreadsheetml/2006/main" count="61" uniqueCount="47">
  <si>
    <t>Unidad de Analisís Financiero</t>
  </si>
  <si>
    <t>Nomina Personal Fijo Enero 2022</t>
  </si>
  <si>
    <t>No.</t>
  </si>
  <si>
    <t>Cargos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</si>
  <si>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</si>
  <si>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</si>
  <si>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</si>
  <si>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</si>
  <si>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</si>
  <si>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</si>
  <si>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</si>
  <si>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</si>
  <si>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</si>
  <si>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 xml:space="preserve">Devolución de Gastos Educativos </t>
  </si>
  <si>
    <t>Total Descuentos</t>
  </si>
  <si>
    <t>Salario a Pagar</t>
  </si>
  <si>
    <t>Web Master</t>
  </si>
  <si>
    <t>Soporte Mesa de Ayuda</t>
  </si>
  <si>
    <t>Gestor de Protocolo</t>
  </si>
  <si>
    <t>Técnico de OAI</t>
  </si>
  <si>
    <t>Analista de Compras y Contrataciones</t>
  </si>
  <si>
    <t>Auxiliar Administrativo</t>
  </si>
  <si>
    <t>Directora General</t>
  </si>
  <si>
    <t>Coordinador del Despacho</t>
  </si>
  <si>
    <t>Diseñador Gráfico</t>
  </si>
  <si>
    <t>Gestor de Redes Sociales</t>
  </si>
  <si>
    <t>Recepcionista</t>
  </si>
  <si>
    <t>Chofer</t>
  </si>
  <si>
    <t>Ayudante de Mantenimiento</t>
  </si>
  <si>
    <t>Conserje</t>
  </si>
  <si>
    <t>Mensajero Externo</t>
  </si>
  <si>
    <t xml:space="preserve"> Técnico Archivista</t>
  </si>
  <si>
    <t>Mensajero Interno</t>
  </si>
  <si>
    <t>Asesor</t>
  </si>
  <si>
    <t xml:space="preserve">Analista </t>
  </si>
  <si>
    <t>Coordinador</t>
  </si>
  <si>
    <t>Analista II</t>
  </si>
  <si>
    <t>Analista</t>
  </si>
  <si>
    <t xml:space="preserve">Auxiliar Administrativo I </t>
  </si>
  <si>
    <t>Director Coordinación Nacional e Internacional</t>
  </si>
  <si>
    <t xml:space="preserve">Analista Prevención, Educación Y Difusión </t>
  </si>
  <si>
    <t>Total General RD$</t>
  </si>
  <si>
    <t xml:space="preserve"> </t>
  </si>
  <si>
    <t>Ana M. Yapor</t>
  </si>
  <si>
    <t>Carlos Castellanos Otaños</t>
  </si>
  <si>
    <t>Enc. Dpto Administrativo y financiero</t>
  </si>
  <si>
    <t>Enc. División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</si>
</sst>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sz val="12"/>
      <color rgb="FF000000"/>
      <name val="Calibri Light"/>
      <family val="2"/>
    </font>
    <font>
      <sz val="12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43" fontId="3" fillId="0" borderId="0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43" fontId="4" fillId="0" borderId="2" xfId="1" applyFont="1" applyFill="1" applyBorder="1" applyAlignment="1">
      <alignment horizontal="right" vertical="center"/>
    </xf>
    <xf numFmtId="43" fontId="4" fillId="0" borderId="2" xfId="1" applyFont="1" applyFill="1" applyBorder="1" applyAlignment="1" applyProtection="1">
      <alignment horizontal="right" vertical="center"/>
    </xf>
    <xf numFmtId="43" fontId="4" fillId="0" borderId="2" xfId="1" applyFont="1" applyBorder="1" applyAlignment="1" applyProtection="1">
      <alignment horizontal="right" vertical="center"/>
    </xf>
    <xf numFmtId="43" fontId="4" fillId="0" borderId="2" xfId="1" applyFont="1" applyBorder="1" applyAlignment="1">
      <alignment horizontal="right" vertical="center"/>
    </xf>
    <xf numFmtId="43" fontId="4" fillId="4" borderId="2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64" fontId="4" fillId="0" borderId="2" xfId="2" applyNumberFormat="1" applyFont="1" applyBorder="1" applyAlignment="1">
      <alignment horizontal="right" vertical="center"/>
    </xf>
    <xf numFmtId="43" fontId="4" fillId="0" borderId="4" xfId="1" applyFont="1" applyFill="1" applyBorder="1" applyAlignment="1">
      <alignment horizontal="right" vertical="center"/>
    </xf>
    <xf numFmtId="43" fontId="4" fillId="0" borderId="4" xfId="1" applyFont="1" applyBorder="1" applyAlignment="1">
      <alignment horizontal="right" vertical="center"/>
    </xf>
    <xf numFmtId="43" fontId="4" fillId="0" borderId="2" xfId="1" applyFont="1" applyFill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4" fillId="0" borderId="4" xfId="1" applyFont="1" applyFill="1" applyBorder="1" applyAlignment="1">
      <alignment horizontal="left" vertical="center"/>
    </xf>
    <xf numFmtId="43" fontId="4" fillId="4" borderId="4" xfId="1" applyFont="1" applyFill="1" applyBorder="1" applyAlignment="1">
      <alignment horizontal="left" vertical="center"/>
    </xf>
    <xf numFmtId="43" fontId="4" fillId="4" borderId="4" xfId="1" applyFont="1" applyFill="1" applyBorder="1" applyAlignment="1">
      <alignment horizontal="right" vertical="center"/>
    </xf>
    <xf numFmtId="43" fontId="4" fillId="4" borderId="2" xfId="1" applyFont="1" applyFill="1" applyBorder="1" applyAlignment="1" applyProtection="1">
      <alignment horizontal="right" vertical="center"/>
    </xf>
    <xf numFmtId="0" fontId="4" fillId="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3" fontId="4" fillId="4" borderId="2" xfId="1" applyFont="1" applyFill="1" applyBorder="1" applyAlignment="1">
      <alignment horizontal="left" vertical="center"/>
    </xf>
    <xf numFmtId="43" fontId="4" fillId="4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43" fontId="4" fillId="0" borderId="2" xfId="0" applyNumberFormat="1" applyFont="1" applyFill="1" applyBorder="1" applyAlignment="1">
      <alignment vertical="center"/>
    </xf>
    <xf numFmtId="43" fontId="7" fillId="4" borderId="2" xfId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43" fontId="4" fillId="4" borderId="0" xfId="1" applyFont="1" applyFill="1" applyAlignment="1">
      <alignment vertical="center"/>
    </xf>
    <xf numFmtId="43" fontId="4" fillId="0" borderId="0" xfId="0" applyNumberFormat="1" applyFont="1" applyFill="1" applyAlignment="1">
      <alignment vertical="center"/>
    </xf>
    <xf numFmtId="43" fontId="4" fillId="0" borderId="5" xfId="1" applyFont="1" applyFill="1" applyBorder="1" applyAlignment="1">
      <alignment vertical="center"/>
    </xf>
    <xf numFmtId="43" fontId="5" fillId="5" borderId="8" xfId="1" applyFont="1" applyFill="1" applyBorder="1" applyAlignment="1">
      <alignment vertical="center" wrapText="1"/>
    </xf>
    <xf numFmtId="43" fontId="4" fillId="0" borderId="0" xfId="1" applyFont="1"/>
    <xf numFmtId="43" fontId="4" fillId="0" borderId="0" xfId="0" applyNumberFormat="1" applyFont="1"/>
    <xf numFmtId="43" fontId="3" fillId="0" borderId="0" xfId="1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142875</xdr:rowOff>
    </xdr:from>
    <xdr:to>
      <xdr:col>2</xdr:col>
      <xdr:colOff>1171575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42875"/>
          <a:ext cx="1533525" cy="3619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Personal%20Fijos%20En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ovedades"/>
      <sheetName val="Fija"/>
      <sheetName val="Fija adicional"/>
      <sheetName val="Contratado"/>
      <sheetName val="Contratado adicional"/>
      <sheetName val="Probatoria"/>
      <sheetName val="Seguridad"/>
      <sheetName val="Seguridad adicional"/>
      <sheetName val="Fijos cargos de carrera"/>
      <sheetName val="Caracter eventual"/>
    </sheetNames>
    <sheetDataSet>
      <sheetData sheetId="0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312000</v>
          </cell>
        </row>
        <row r="15">
          <cell r="C15">
            <v>3.04E-2</v>
          </cell>
          <cell r="D15">
            <v>156000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0"/>
  <sheetViews>
    <sheetView tabSelected="1" workbookViewId="0">
      <selection activeCell="E52" sqref="E52"/>
    </sheetView>
  </sheetViews>
  <sheetFormatPr defaultColWidth="11.42578125" defaultRowHeight="15.75" x14ac:dyDescent="0.25"/>
  <cols>
    <col min="1" max="1" width="2" style="2" customWidth="1"/>
    <col min="2" max="2" width="13.140625" style="3" customWidth="1"/>
    <col min="3" max="3" width="37.140625" style="44" bestFit="1" customWidth="1"/>
    <col min="4" max="4" width="17" style="44" customWidth="1"/>
    <col min="5" max="5" width="16.28515625" style="2" customWidth="1"/>
    <col min="6" max="6" width="17" style="2" bestFit="1" customWidth="1"/>
    <col min="7" max="7" width="17.7109375" style="2" customWidth="1"/>
    <col min="8" max="8" width="25.5703125" style="44" customWidth="1"/>
    <col min="9" max="9" width="19.42578125" style="44" customWidth="1"/>
    <col min="10" max="10" width="22.140625" style="2" customWidth="1"/>
    <col min="11" max="13" width="17.7109375" style="2" customWidth="1"/>
    <col min="14" max="14" width="23.85546875" style="2" customWidth="1"/>
    <col min="15" max="15" width="18.140625" style="2" customWidth="1"/>
    <col min="16" max="16" width="54" style="2" customWidth="1"/>
    <col min="17" max="17" width="57.5703125" style="2" bestFit="1" customWidth="1"/>
    <col min="18" max="18" width="13.140625" style="2" bestFit="1" customWidth="1"/>
    <col min="19" max="19" width="11.42578125" style="2"/>
    <col min="20" max="20" width="23.140625" style="2" bestFit="1" customWidth="1"/>
    <col min="21" max="16384" width="11.42578125" style="2"/>
  </cols>
  <sheetData>
    <row r="2" spans="2:18" ht="18.75" x14ac:dyDescent="0.25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"/>
      <c r="Q2" s="1"/>
    </row>
    <row r="3" spans="2:18" ht="18.75" x14ac:dyDescent="0.25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"/>
      <c r="Q3" s="1"/>
      <c r="R3" s="1"/>
    </row>
    <row r="4" spans="2:18" ht="24.75" customHeight="1" x14ac:dyDescent="0.25">
      <c r="C4" s="4"/>
      <c r="D4" s="5"/>
      <c r="E4" s="6"/>
      <c r="F4" s="6"/>
      <c r="G4" s="6"/>
      <c r="H4" s="4"/>
      <c r="I4" s="5"/>
      <c r="J4" s="7"/>
      <c r="K4" s="5"/>
      <c r="L4" s="5"/>
      <c r="M4" s="5"/>
      <c r="N4" s="8"/>
      <c r="O4" s="8"/>
      <c r="P4" s="6"/>
      <c r="Q4" s="6"/>
      <c r="R4" s="6"/>
    </row>
    <row r="5" spans="2:18" s="12" customFormat="1" ht="47.25" x14ac:dyDescent="0.25">
      <c r="B5" s="9" t="s">
        <v>2</v>
      </c>
      <c r="C5" s="10" t="s">
        <v>3</v>
      </c>
      <c r="D5" s="10" t="s">
        <v>4</v>
      </c>
      <c r="E5" s="9" t="s">
        <v>5</v>
      </c>
      <c r="F5" s="9" t="s">
        <v>6</v>
      </c>
      <c r="G5" s="9" t="s">
        <v>7</v>
      </c>
      <c r="H5" s="10" t="s">
        <v>8</v>
      </c>
      <c r="I5" s="10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11" t="s">
        <v>15</v>
      </c>
    </row>
    <row r="6" spans="2:18" s="20" customFormat="1" x14ac:dyDescent="0.25">
      <c r="B6" s="13">
        <v>1</v>
      </c>
      <c r="C6" s="14" t="s">
        <v>16</v>
      </c>
      <c r="D6" s="15">
        <v>60000</v>
      </c>
      <c r="E6" s="16">
        <f>IF(D6&gt;=[1]Datos!$D$14,([1]Datos!$D$14*[1]Datos!$C$14),IF(D6&lt;=[1]Datos!$D$14,(D6*[1]Datos!$C$14)))</f>
        <v>1722</v>
      </c>
      <c r="F6" s="17">
        <f>IF(D6&gt;=[1]Datos!$D$15,([1]Datos!$D$15*[1]Datos!$C$15),IF(D6&lt;=[1]Datos!$D$15,(D6*[1]Datos!$C$15)))</f>
        <v>1824</v>
      </c>
      <c r="G6" s="18">
        <v>1350.12</v>
      </c>
      <c r="H6" s="18">
        <f t="shared" ref="H6:H44" si="0">+D6-(E6+F6+G6)</f>
        <v>55103.88</v>
      </c>
      <c r="I6" s="18">
        <f>IF(H6&lt;=[1]Datos!$G$7,"0",IF(H6&lt;=[1]Datos!$G$8,(H6-[1]Datos!$F$8)*[1]Datos!$I$6,IF(H6&lt;=[1]Datos!$G$9,[1]Datos!$I$8+(H6-[1]Datos!$F$9)*[1]Datos!$J$6,IF(H6&gt;=[1]Datos!$F$10,([1]Datos!$I$8+[1]Datos!$J$8)+(H6-[1]Datos!$F$10)*[1]Datos!$K$6))))</f>
        <v>3216.6516666666657</v>
      </c>
      <c r="J6" s="15">
        <v>0</v>
      </c>
      <c r="K6" s="18">
        <v>25</v>
      </c>
      <c r="L6" s="18">
        <f t="shared" ref="L6:L14" si="1">+G6+J6+K6</f>
        <v>1375.12</v>
      </c>
      <c r="M6" s="18"/>
      <c r="N6" s="18">
        <f>+E6+F6+I6+L6</f>
        <v>8137.7716666666656</v>
      </c>
      <c r="O6" s="19">
        <f t="shared" ref="O6:O44" si="2">+D6-N6</f>
        <v>51862.228333333333</v>
      </c>
    </row>
    <row r="7" spans="2:18" s="20" customFormat="1" x14ac:dyDescent="0.25">
      <c r="B7" s="13">
        <v>2</v>
      </c>
      <c r="C7" s="14" t="s">
        <v>17</v>
      </c>
      <c r="D7" s="15">
        <v>41000</v>
      </c>
      <c r="E7" s="16">
        <f>IF(D7&gt;=[1]Datos!$D$14,([1]Datos!$D$14*[1]Datos!$C$14),IF(D7&lt;=[1]Datos!$D$14,(D7*[1]Datos!$C$14)))</f>
        <v>1176.7</v>
      </c>
      <c r="F7" s="17">
        <f>IF(D7&gt;=[1]Datos!$D$15,([1]Datos!$D$15*[1]Datos!$C$15),IF(D7&lt;=[1]Datos!$D$15,(D7*[1]Datos!$C$15)))</f>
        <v>1246.4000000000001</v>
      </c>
      <c r="G7" s="18"/>
      <c r="H7" s="18">
        <f t="shared" si="0"/>
        <v>38576.9</v>
      </c>
      <c r="I7" s="18">
        <f>IF(H7&lt;=[1]Datos!$G$7,"0",IF(H7&lt;=[1]Datos!$G$8,(H7-[1]Datos!$F$8)*[1]Datos!$I$6,IF(H7&lt;=[1]Datos!$G$9,[1]Datos!$I$8+(H7-[1]Datos!$F$9)*[1]Datos!$J$6,IF(H7&gt;=[1]Datos!$F$10,([1]Datos!$I$8+[1]Datos!$J$8)+(H7-[1]Datos!$F$10)*[1]Datos!$K$6))))</f>
        <v>583.78349999999989</v>
      </c>
      <c r="J7" s="15">
        <v>366.75</v>
      </c>
      <c r="K7" s="18">
        <v>25</v>
      </c>
      <c r="L7" s="18">
        <f t="shared" si="1"/>
        <v>391.75</v>
      </c>
      <c r="M7" s="18"/>
      <c r="N7" s="18">
        <f t="shared" ref="N7:N44" si="3">+E7+F7+I7+L7</f>
        <v>3398.6335000000004</v>
      </c>
      <c r="O7" s="19">
        <f t="shared" si="2"/>
        <v>37601.366499999996</v>
      </c>
    </row>
    <row r="8" spans="2:18" s="20" customFormat="1" x14ac:dyDescent="0.25">
      <c r="B8" s="13">
        <v>3</v>
      </c>
      <c r="C8" s="14" t="s">
        <v>16</v>
      </c>
      <c r="D8" s="15">
        <v>60000</v>
      </c>
      <c r="E8" s="16">
        <f>IF(D8&gt;=[1]Datos!$D$14,([1]Datos!$D$14*[1]Datos!$C$14),IF(D8&lt;=[1]Datos!$D$14,(D8*[1]Datos!$C$14)))</f>
        <v>1722</v>
      </c>
      <c r="F8" s="17">
        <f>IF(D8&gt;=[1]Datos!$D$15,([1]Datos!$D$15*[1]Datos!$C$15),IF(D8&lt;=[1]Datos!$D$15,(D8*[1]Datos!$C$15)))</f>
        <v>1824</v>
      </c>
      <c r="G8" s="18"/>
      <c r="H8" s="18">
        <f t="shared" si="0"/>
        <v>56454</v>
      </c>
      <c r="I8" s="21">
        <v>3487</v>
      </c>
      <c r="J8" s="15">
        <v>957.61200000000008</v>
      </c>
      <c r="K8" s="18">
        <v>25</v>
      </c>
      <c r="L8" s="18">
        <f t="shared" si="1"/>
        <v>982.61200000000008</v>
      </c>
      <c r="M8" s="18"/>
      <c r="N8" s="18">
        <f t="shared" si="3"/>
        <v>8015.6120000000001</v>
      </c>
      <c r="O8" s="19">
        <f t="shared" si="2"/>
        <v>51984.387999999999</v>
      </c>
    </row>
    <row r="9" spans="2:18" s="20" customFormat="1" x14ac:dyDescent="0.25">
      <c r="B9" s="13">
        <v>4</v>
      </c>
      <c r="C9" s="14" t="s">
        <v>18</v>
      </c>
      <c r="D9" s="15">
        <v>41000</v>
      </c>
      <c r="E9" s="16">
        <f>IF(D9&gt;=[1]Datos!$D$14,([1]Datos!$D$14*[1]Datos!$C$14),IF(D9&lt;=[1]Datos!$D$14,(D9*[1]Datos!$C$14)))</f>
        <v>1176.7</v>
      </c>
      <c r="F9" s="17">
        <f>IF(D9&gt;=[1]Datos!$D$15,([1]Datos!$D$15*[1]Datos!$C$15),IF(D9&lt;=[1]Datos!$D$15,(D9*[1]Datos!$C$15)))</f>
        <v>1246.4000000000001</v>
      </c>
      <c r="G9" s="18"/>
      <c r="H9" s="18">
        <f t="shared" si="0"/>
        <v>38576.9</v>
      </c>
      <c r="I9" s="18">
        <f>IF(H9&lt;=[1]Datos!$G$7,"0",IF(H9&lt;=[1]Datos!$G$8,(H9-[1]Datos!$F$8)*[1]Datos!$I$6,IF(H9&lt;=[1]Datos!$G$9,[1]Datos!$I$8+(H9-[1]Datos!$F$9)*[1]Datos!$J$6,IF(H9&gt;=[1]Datos!$F$10,([1]Datos!$I$8+[1]Datos!$J$8)+(H9-[1]Datos!$F$10)*[1]Datos!$K$6))))</f>
        <v>583.78349999999989</v>
      </c>
      <c r="J9" s="15">
        <v>366.75</v>
      </c>
      <c r="K9" s="18">
        <v>25</v>
      </c>
      <c r="L9" s="18">
        <f t="shared" si="1"/>
        <v>391.75</v>
      </c>
      <c r="M9" s="18"/>
      <c r="N9" s="18">
        <f t="shared" si="3"/>
        <v>3398.6335000000004</v>
      </c>
      <c r="O9" s="19">
        <f t="shared" si="2"/>
        <v>37601.366499999996</v>
      </c>
    </row>
    <row r="10" spans="2:18" s="20" customFormat="1" x14ac:dyDescent="0.25">
      <c r="B10" s="13">
        <v>5</v>
      </c>
      <c r="C10" s="14" t="s">
        <v>19</v>
      </c>
      <c r="D10" s="18">
        <v>35000</v>
      </c>
      <c r="E10" s="16">
        <f>IF(D10&gt;=[1]Datos!$D$14,([1]Datos!$D$14*[1]Datos!$C$14),IF(D10&lt;=[1]Datos!$D$14,(D10*[1]Datos!$C$14)))</f>
        <v>1004.5</v>
      </c>
      <c r="F10" s="17">
        <f>IF(D10&gt;=[1]Datos!$D$15,([1]Datos!$D$15*[1]Datos!$C$15),IF(D10&lt;=[1]Datos!$D$15,(D10*[1]Datos!$C$15)))</f>
        <v>1064</v>
      </c>
      <c r="G10" s="18"/>
      <c r="H10" s="18">
        <f t="shared" si="0"/>
        <v>32931.5</v>
      </c>
      <c r="I10" s="18" t="str">
        <f>IF(H10&lt;=[1]Datos!$G$7,"0",IF(H10&lt;=[1]Datos!$G$8,(H10-[1]Datos!$F$8)*[1]Datos!$I$6,IF(H10&lt;=[1]Datos!$G$9,[1]Datos!$I$8+(H10-[1]Datos!$F$9)*[1]Datos!$J$6,IF(H10&gt;=[1]Datos!$F$10,([1]Datos!$I$8+[1]Datos!$J$8)+(H10-[1]Datos!$F$10)*[1]Datos!$K$6))))</f>
        <v>0</v>
      </c>
      <c r="J10" s="15">
        <v>0</v>
      </c>
      <c r="K10" s="18">
        <v>25</v>
      </c>
      <c r="L10" s="19">
        <f t="shared" si="1"/>
        <v>25</v>
      </c>
      <c r="M10" s="18"/>
      <c r="N10" s="18">
        <f t="shared" si="3"/>
        <v>2093.5</v>
      </c>
      <c r="O10" s="19">
        <f t="shared" si="2"/>
        <v>32906.5</v>
      </c>
    </row>
    <row r="11" spans="2:18" s="20" customFormat="1" x14ac:dyDescent="0.25">
      <c r="B11" s="13">
        <v>6</v>
      </c>
      <c r="C11" s="14" t="s">
        <v>20</v>
      </c>
      <c r="D11" s="15">
        <v>71000</v>
      </c>
      <c r="E11" s="16">
        <f>IF(D11&gt;=[1]Datos!$D$14,([1]Datos!$D$14*[1]Datos!$C$14),IF(D11&lt;=[1]Datos!$D$14,(D11*[1]Datos!$C$14)))</f>
        <v>2037.7</v>
      </c>
      <c r="F11" s="17">
        <f>IF(D11&gt;=[1]Datos!$D$15,([1]Datos!$D$15*[1]Datos!$C$15),IF(D11&lt;=[1]Datos!$D$15,(D11*[1]Datos!$C$15)))</f>
        <v>2158.4</v>
      </c>
      <c r="G11" s="18"/>
      <c r="H11" s="18">
        <f t="shared" si="0"/>
        <v>66803.899999999994</v>
      </c>
      <c r="I11" s="18">
        <f>IF(H11&lt;=[1]Datos!$G$7,"0",IF(H11&lt;=[1]Datos!$G$8,(H11-[1]Datos!$F$8)*[1]Datos!$I$6,IF(H11&lt;=[1]Datos!$G$9,[1]Datos!$I$8+(H11-[1]Datos!$F$9)*[1]Datos!$J$6,IF(H11&gt;=[1]Datos!$F$10,([1]Datos!$I$8+[1]Datos!$J$8)+(H11-[1]Datos!$F$10)*[1]Datos!$K$6))))</f>
        <v>5556.6556666666656</v>
      </c>
      <c r="J11" s="15">
        <v>1247.26</v>
      </c>
      <c r="K11" s="18">
        <v>25</v>
      </c>
      <c r="L11" s="19">
        <f t="shared" si="1"/>
        <v>1272.26</v>
      </c>
      <c r="M11" s="18"/>
      <c r="N11" s="18">
        <f t="shared" si="3"/>
        <v>11025.015666666666</v>
      </c>
      <c r="O11" s="19">
        <f t="shared" si="2"/>
        <v>59974.984333333334</v>
      </c>
    </row>
    <row r="12" spans="2:18" s="20" customFormat="1" x14ac:dyDescent="0.25">
      <c r="B12" s="13">
        <v>7</v>
      </c>
      <c r="C12" s="14" t="s">
        <v>21</v>
      </c>
      <c r="D12" s="15">
        <v>35000</v>
      </c>
      <c r="E12" s="16">
        <f>IF(D12&gt;=[1]Datos!$D$14,([1]Datos!$D$14*[1]Datos!$C$14),IF(D12&lt;=[1]Datos!$D$14,(D12*[1]Datos!$C$14)))</f>
        <v>1004.5</v>
      </c>
      <c r="F12" s="17">
        <f>IF(D12&gt;=[1]Datos!$D$15,([1]Datos!$D$15*[1]Datos!$C$15),IF(D12&lt;=[1]Datos!$D$15,(D12*[1]Datos!$C$15)))</f>
        <v>1064</v>
      </c>
      <c r="G12" s="18"/>
      <c r="H12" s="18">
        <f t="shared" si="0"/>
        <v>32931.5</v>
      </c>
      <c r="I12" s="18" t="str">
        <f>IF(H12&lt;=[1]Datos!$G$7,"0",IF(H12&lt;=[1]Datos!$G$8,(H12-[1]Datos!$F$8)*[1]Datos!$I$6,IF(H12&lt;=[1]Datos!$G$9,[1]Datos!$I$8+(H12-[1]Datos!$F$9)*[1]Datos!$J$6,IF(H12&gt;=[1]Datos!$F$10,([1]Datos!$I$8+[1]Datos!$J$8)+(H12-[1]Datos!$F$10)*[1]Datos!$K$6))))</f>
        <v>0</v>
      </c>
      <c r="J12" s="15">
        <v>733.48799999999994</v>
      </c>
      <c r="K12" s="18">
        <v>25</v>
      </c>
      <c r="L12" s="19">
        <f t="shared" si="1"/>
        <v>758.48799999999994</v>
      </c>
      <c r="M12" s="18"/>
      <c r="N12" s="18">
        <f t="shared" si="3"/>
        <v>2826.9879999999998</v>
      </c>
      <c r="O12" s="19">
        <f t="shared" si="2"/>
        <v>32173.011999999999</v>
      </c>
    </row>
    <row r="13" spans="2:18" s="20" customFormat="1" x14ac:dyDescent="0.25">
      <c r="B13" s="13">
        <v>8</v>
      </c>
      <c r="C13" s="14" t="s">
        <v>22</v>
      </c>
      <c r="D13" s="15">
        <v>270000</v>
      </c>
      <c r="E13" s="16">
        <f>IF(D13&gt;=[1]Datos!$D$14,([1]Datos!$D$14*[1]Datos!$C$14),IF(D13&lt;=[1]Datos!$D$14,(D13*[1]Datos!$C$14)))</f>
        <v>7749</v>
      </c>
      <c r="F13" s="17">
        <v>4943.8</v>
      </c>
      <c r="G13" s="18"/>
      <c r="H13" s="18">
        <f t="shared" si="0"/>
        <v>257307.2</v>
      </c>
      <c r="I13" s="18">
        <f>IF(H13&lt;=[1]Datos!$G$7,"0",IF(H13&lt;=[1]Datos!$G$8,(H13-[1]Datos!$F$8)*[1]Datos!$I$6,IF(H13&lt;=[1]Datos!$G$9,[1]Datos!$I$8+(H13-[1]Datos!$F$9)*[1]Datos!$J$6,IF(H13&gt;=[1]Datos!$F$10,([1]Datos!$I$8+[1]Datos!$J$8)+(H13-[1]Datos!$F$10)*[1]Datos!$K$6))))</f>
        <v>52909.660666666663</v>
      </c>
      <c r="J13" s="15">
        <v>0</v>
      </c>
      <c r="K13" s="18">
        <v>25</v>
      </c>
      <c r="L13" s="19">
        <f t="shared" si="1"/>
        <v>25</v>
      </c>
      <c r="M13" s="18"/>
      <c r="N13" s="18">
        <f t="shared" si="3"/>
        <v>65627.460666666666</v>
      </c>
      <c r="O13" s="19">
        <f t="shared" si="2"/>
        <v>204372.53933333332</v>
      </c>
    </row>
    <row r="14" spans="2:18" s="20" customFormat="1" ht="20.25" customHeight="1" x14ac:dyDescent="0.25">
      <c r="B14" s="13">
        <v>9</v>
      </c>
      <c r="C14" s="14" t="s">
        <v>23</v>
      </c>
      <c r="D14" s="22">
        <v>70000</v>
      </c>
      <c r="E14" s="16">
        <f>IF(D14&gt;=[1]Datos!$D$14,([1]Datos!$D$14*[1]Datos!$C$14),IF(D14&lt;=[1]Datos!$D$14,(D14*[1]Datos!$C$14)))</f>
        <v>2009</v>
      </c>
      <c r="F14" s="17">
        <f>IF(D14&gt;=[1]Datos!$D$15,([1]Datos!$D$15*[1]Datos!$C$15),IF(D14&lt;=[1]Datos!$D$15,(D14*[1]Datos!$C$15)))</f>
        <v>2128</v>
      </c>
      <c r="G14" s="23">
        <v>0</v>
      </c>
      <c r="H14" s="18">
        <f t="shared" si="0"/>
        <v>65863</v>
      </c>
      <c r="I14" s="18">
        <f>IF(H14&lt;=[1]Datos!$G$7,"0",IF(H14&lt;=[1]Datos!$G$8,(H14-[1]Datos!$F$8)*[1]Datos!$I$6,IF(H14&lt;=[1]Datos!$G$9,[1]Datos!$I$8+(H14-[1]Datos!$F$9)*[1]Datos!$J$6,IF(H14&gt;=[1]Datos!$F$10,([1]Datos!$I$8+[1]Datos!$J$8)+(H14-[1]Datos!$F$10)*[1]Datos!$K$6))))</f>
        <v>5368.4756666666663</v>
      </c>
      <c r="J14" s="22">
        <v>0</v>
      </c>
      <c r="K14" s="23">
        <v>25</v>
      </c>
      <c r="L14" s="19">
        <f t="shared" si="1"/>
        <v>25</v>
      </c>
      <c r="M14" s="23"/>
      <c r="N14" s="18">
        <f t="shared" si="3"/>
        <v>9530.4756666666653</v>
      </c>
      <c r="O14" s="19">
        <f t="shared" si="2"/>
        <v>60469.524333333335</v>
      </c>
    </row>
    <row r="15" spans="2:18" s="20" customFormat="1" x14ac:dyDescent="0.25">
      <c r="B15" s="13">
        <v>10</v>
      </c>
      <c r="C15" s="24" t="s">
        <v>24</v>
      </c>
      <c r="D15" s="24">
        <v>43000</v>
      </c>
      <c r="E15" s="24">
        <f>IF(D15&gt;=[1]Datos!$D$14,([1]Datos!$D$14*[1]Datos!$C$14),IF(D15&lt;=[1]Datos!$D$14,(D15*[1]Datos!$C$14)))</f>
        <v>1234.0999999999999</v>
      </c>
      <c r="F15" s="25">
        <f>IF(D15&gt;=[1]Datos!$D$15,([1]Datos!$D$15*[1]Datos!$C$15),IF(D15&lt;=[1]Datos!$D$15,(D15*[1]Datos!$C$15)))</f>
        <v>1307.2</v>
      </c>
      <c r="G15" s="24">
        <v>2700.24</v>
      </c>
      <c r="H15" s="18">
        <f t="shared" si="0"/>
        <v>37758.46</v>
      </c>
      <c r="I15" s="18">
        <v>461.02</v>
      </c>
      <c r="J15" s="24">
        <v>733.48799999999994</v>
      </c>
      <c r="K15" s="25">
        <v>25</v>
      </c>
      <c r="L15" s="19">
        <f>+G15+J15+K15</f>
        <v>3458.7279999999996</v>
      </c>
      <c r="M15" s="25"/>
      <c r="N15" s="18">
        <f t="shared" si="3"/>
        <v>6461.0479999999998</v>
      </c>
      <c r="O15" s="19">
        <f t="shared" si="2"/>
        <v>36538.951999999997</v>
      </c>
    </row>
    <row r="16" spans="2:18" s="20" customFormat="1" x14ac:dyDescent="0.25">
      <c r="B16" s="13">
        <v>11</v>
      </c>
      <c r="C16" s="26" t="s">
        <v>25</v>
      </c>
      <c r="D16" s="22">
        <v>50000</v>
      </c>
      <c r="E16" s="16">
        <f>IF(D16&gt;=[1]Datos!$D$14,([1]Datos!$D$14*[1]Datos!$C$14),IF(D16&lt;=[1]Datos!$D$14,(D16*[1]Datos!$C$14)))</f>
        <v>1435</v>
      </c>
      <c r="F16" s="17">
        <f>IF(D16&gt;=[1]Datos!$D$15,([1]Datos!$D$15*[1]Datos!$C$15),IF(D16&lt;=[1]Datos!$D$15,(D16*[1]Datos!$C$15)))</f>
        <v>1520</v>
      </c>
      <c r="G16" s="23"/>
      <c r="H16" s="18">
        <f t="shared" si="0"/>
        <v>47045</v>
      </c>
      <c r="I16" s="18">
        <f>IF(H16&lt;=[1]Datos!$G$7,"0",IF(H16&lt;=[1]Datos!$G$8,(H16-[1]Datos!$F$8)*[1]Datos!$I$6,IF(H16&lt;=[1]Datos!$G$9,[1]Datos!$I$8+(H16-[1]Datos!$F$9)*[1]Datos!$J$6,IF(H16&gt;=[1]Datos!$F$10,([1]Datos!$I$8+[1]Datos!$J$8)+(H16-[1]Datos!$F$10)*[1]Datos!$K$6))))</f>
        <v>1853.9984999999997</v>
      </c>
      <c r="J16" s="23">
        <v>366.75</v>
      </c>
      <c r="K16" s="23">
        <v>25</v>
      </c>
      <c r="L16" s="19">
        <f>+G16+J16+K16</f>
        <v>391.75</v>
      </c>
      <c r="M16" s="23"/>
      <c r="N16" s="18">
        <f t="shared" si="3"/>
        <v>5200.7484999999997</v>
      </c>
      <c r="O16" s="19">
        <f t="shared" si="2"/>
        <v>44799.251499999998</v>
      </c>
    </row>
    <row r="17" spans="2:15" s="20" customFormat="1" x14ac:dyDescent="0.25">
      <c r="B17" s="13">
        <v>12</v>
      </c>
      <c r="C17" s="27" t="s">
        <v>26</v>
      </c>
      <c r="D17" s="28">
        <v>35000</v>
      </c>
      <c r="E17" s="16">
        <f>IF(D17&gt;=[1]Datos!$D$14,([1]Datos!$D$14*[1]Datos!$C$14),IF(D17&lt;=[1]Datos!$D$14,(D17*[1]Datos!$C$14)))</f>
        <v>1004.5</v>
      </c>
      <c r="F17" s="17">
        <f>IF(D17&gt;=[1]Datos!$D$15,([1]Datos!$D$15*[1]Datos!$C$15),IF(D17&lt;=[1]Datos!$D$15,(D17*[1]Datos!$C$15)))</f>
        <v>1064</v>
      </c>
      <c r="G17" s="23"/>
      <c r="H17" s="18">
        <f t="shared" si="0"/>
        <v>32931.5</v>
      </c>
      <c r="I17" s="18" t="str">
        <f>IF(H17&lt;=[1]Datos!$G$7,"0",IF(H17&lt;=[1]Datos!$G$8,(H17-[1]Datos!$F$8)*[1]Datos!$I$6,IF(H17&lt;=[1]Datos!$G$9,[1]Datos!$I$8+(H17-[1]Datos!$F$9)*[1]Datos!$J$6,IF(H17&gt;=[1]Datos!$F$10,([1]Datos!$I$8+[1]Datos!$J$8)+(H17-[1]Datos!$F$10)*[1]Datos!$K$6))))</f>
        <v>0</v>
      </c>
      <c r="J17" s="23">
        <v>1164.54</v>
      </c>
      <c r="K17" s="23">
        <v>25</v>
      </c>
      <c r="L17" s="19">
        <v>538.6</v>
      </c>
      <c r="M17" s="23"/>
      <c r="N17" s="18">
        <f t="shared" si="3"/>
        <v>2607.1</v>
      </c>
      <c r="O17" s="15">
        <f t="shared" si="2"/>
        <v>32392.9</v>
      </c>
    </row>
    <row r="18" spans="2:15" s="20" customFormat="1" x14ac:dyDescent="0.25">
      <c r="B18" s="13">
        <v>13</v>
      </c>
      <c r="C18" s="26" t="s">
        <v>27</v>
      </c>
      <c r="D18" s="22">
        <v>25000</v>
      </c>
      <c r="E18" s="16">
        <f>IF(D18&gt;=[1]Datos!$D$14,([1]Datos!$D$14*[1]Datos!$C$14),IF(D18&lt;=[1]Datos!$D$14,(D18*[1]Datos!$C$14)))</f>
        <v>717.5</v>
      </c>
      <c r="F18" s="17">
        <f>IF(D18&gt;=[1]Datos!$D$15,([1]Datos!$D$15*[1]Datos!$C$15),IF(D18&lt;=[1]Datos!$D$15,(D18*[1]Datos!$C$15)))</f>
        <v>760</v>
      </c>
      <c r="G18" s="23"/>
      <c r="H18" s="18">
        <f t="shared" si="0"/>
        <v>23522.5</v>
      </c>
      <c r="I18" s="18" t="str">
        <f>IF(H18&lt;=[1]Datos!$G$7,"0",IF(H18&lt;=[1]Datos!$G$8,(H18-[1]Datos!$F$8)*[1]Datos!$I$6,IF(H18&lt;=[1]Datos!$G$9,[1]Datos!$I$8+(H18-[1]Datos!$F$9)*[1]Datos!$J$6,IF(H18&gt;=[1]Datos!$F$10,([1]Datos!$I$8+[1]Datos!$J$8)+(H18-[1]Datos!$F$10)*[1]Datos!$K$6))))</f>
        <v>0</v>
      </c>
      <c r="J18" s="23"/>
      <c r="K18" s="23">
        <v>25</v>
      </c>
      <c r="L18" s="19">
        <f t="shared" ref="L18:L24" si="4">+G18+J18+K18</f>
        <v>25</v>
      </c>
      <c r="M18" s="23"/>
      <c r="N18" s="18">
        <f t="shared" si="3"/>
        <v>1502.5</v>
      </c>
      <c r="O18" s="19">
        <f t="shared" si="2"/>
        <v>23497.5</v>
      </c>
    </row>
    <row r="19" spans="2:15" s="20" customFormat="1" x14ac:dyDescent="0.25">
      <c r="B19" s="13">
        <v>14</v>
      </c>
      <c r="C19" s="26" t="s">
        <v>21</v>
      </c>
      <c r="D19" s="22">
        <v>30000</v>
      </c>
      <c r="E19" s="16">
        <f>IF(D19&gt;=[1]Datos!$D$14,([1]Datos!$D$14*[1]Datos!$C$14),IF(D19&lt;=[1]Datos!$D$14,(D19*[1]Datos!$C$14)))</f>
        <v>861</v>
      </c>
      <c r="F19" s="17">
        <f>IF(D19&gt;=[1]Datos!$D$15,([1]Datos!$D$15*[1]Datos!$C$15),IF(D19&lt;=[1]Datos!$D$15,(D19*[1]Datos!$C$15)))</f>
        <v>912</v>
      </c>
      <c r="G19" s="23"/>
      <c r="H19" s="18">
        <f t="shared" si="0"/>
        <v>28227</v>
      </c>
      <c r="I19" s="18" t="str">
        <f>IF(H19&lt;=[1]Datos!$G$7,"0",IF(H19&lt;=[1]Datos!$G$8,(H19-[1]Datos!$F$8)*[1]Datos!$I$6,IF(H19&lt;=[1]Datos!$G$9,[1]Datos!$I$8+(H19-[1]Datos!$F$9)*[1]Datos!$J$6,IF(H19&gt;=[1]Datos!$F$10,([1]Datos!$I$8+[1]Datos!$J$8)+(H19-[1]Datos!$F$10)*[1]Datos!$K$6))))</f>
        <v>0</v>
      </c>
      <c r="J19" s="23">
        <v>4181.41</v>
      </c>
      <c r="K19" s="23">
        <v>25</v>
      </c>
      <c r="L19" s="19">
        <v>6239.83</v>
      </c>
      <c r="M19" s="23"/>
      <c r="N19" s="18">
        <f t="shared" si="3"/>
        <v>8012.83</v>
      </c>
      <c r="O19" s="19">
        <f t="shared" si="2"/>
        <v>21987.17</v>
      </c>
    </row>
    <row r="20" spans="2:15" s="30" customFormat="1" x14ac:dyDescent="0.25">
      <c r="B20" s="13">
        <v>15</v>
      </c>
      <c r="C20" s="27" t="s">
        <v>28</v>
      </c>
      <c r="D20" s="28">
        <v>23000</v>
      </c>
      <c r="E20" s="29">
        <f>IF(D20&gt;=[1]Datos!$D$14,([1]Datos!$D$14*[1]Datos!$C$14),IF(D20&lt;=[1]Datos!$D$14,(D20*[1]Datos!$C$14)))</f>
        <v>660.1</v>
      </c>
      <c r="F20" s="29">
        <f>IF(D20&gt;=[1]Datos!$D$15,([1]Datos!$D$15*[1]Datos!$C$15),IF(D20&lt;=[1]Datos!$D$15,(D20*[1]Datos!$C$15)))</f>
        <v>699.2</v>
      </c>
      <c r="G20" s="28"/>
      <c r="H20" s="19">
        <f t="shared" si="0"/>
        <v>21640.7</v>
      </c>
      <c r="I20" s="19" t="str">
        <f>IF(H20&lt;=[1]Datos!$G$7,"0",IF(H20&lt;=[1]Datos!$G$8,(H20-[1]Datos!$F$8)*[1]Datos!$I$6,IF(H20&lt;=[1]Datos!$G$9,[1]Datos!$I$8+(H20-[1]Datos!$F$9)*[1]Datos!$J$6,IF(H20&gt;=[1]Datos!$F$10,([1]Datos!$I$8+[1]Datos!$J$8)+(H20-[1]Datos!$F$10)*[1]Datos!$K$6))))</f>
        <v>0</v>
      </c>
      <c r="J20" s="28">
        <v>1466.98</v>
      </c>
      <c r="K20" s="28">
        <v>25</v>
      </c>
      <c r="L20" s="19">
        <v>1664</v>
      </c>
      <c r="M20" s="28"/>
      <c r="N20" s="18">
        <f t="shared" si="3"/>
        <v>3023.3</v>
      </c>
      <c r="O20" s="19">
        <f t="shared" si="2"/>
        <v>19976.7</v>
      </c>
    </row>
    <row r="21" spans="2:15" s="31" customFormat="1" x14ac:dyDescent="0.25">
      <c r="B21" s="13">
        <v>16</v>
      </c>
      <c r="C21" s="26" t="s">
        <v>29</v>
      </c>
      <c r="D21" s="15">
        <v>21200</v>
      </c>
      <c r="E21" s="16">
        <f>IF(D21&gt;=[1]Datos!$D$14,([1]Datos!$D$14*[1]Datos!$C$14),IF(D21&lt;=[1]Datos!$D$14,(D21*[1]Datos!$C$14)))</f>
        <v>608.43999999999994</v>
      </c>
      <c r="F21" s="16">
        <f>IF(D21&gt;=[1]Datos!$D$15,([1]Datos!$D$15*[1]Datos!$C$15),IF(D21&lt;=[1]Datos!$D$15,(D21*[1]Datos!$C$15)))</f>
        <v>644.48</v>
      </c>
      <c r="G21" s="15">
        <v>2700.24</v>
      </c>
      <c r="H21" s="15">
        <f t="shared" si="0"/>
        <v>17246.84</v>
      </c>
      <c r="I21" s="15" t="str">
        <f>IF(H21&lt;=[1]Datos!$G$7,"0",IF(H21&lt;=[1]Datos!$G$8,(H21-[1]Datos!$F$8)*[1]Datos!$I$6,IF(H21&lt;=[1]Datos!$G$9,[1]Datos!$I$8+(H21-[1]Datos!$F$9)*[1]Datos!$J$6,IF(H21&gt;=[1]Datos!$F$10,([1]Datos!$I$8+[1]Datos!$J$8)+(H21-[1]Datos!$F$10)*[1]Datos!$K$6))))</f>
        <v>0</v>
      </c>
      <c r="J21" s="15">
        <v>733.48799999999994</v>
      </c>
      <c r="K21" s="15">
        <v>25</v>
      </c>
      <c r="L21" s="19">
        <f t="shared" si="4"/>
        <v>3458.7279999999996</v>
      </c>
      <c r="M21" s="15"/>
      <c r="N21" s="18">
        <f t="shared" si="3"/>
        <v>4711.6479999999992</v>
      </c>
      <c r="O21" s="19">
        <f t="shared" si="2"/>
        <v>16488.351999999999</v>
      </c>
    </row>
    <row r="22" spans="2:15" s="31" customFormat="1" x14ac:dyDescent="0.25">
      <c r="B22" s="13">
        <v>17</v>
      </c>
      <c r="C22" s="26" t="s">
        <v>29</v>
      </c>
      <c r="D22" s="15">
        <v>21200</v>
      </c>
      <c r="E22" s="16">
        <f>IF(D22&gt;=[1]Datos!$D$14,([1]Datos!$D$14*[1]Datos!$C$14),IF(D22&lt;=[1]Datos!$D$14,(D22*[1]Datos!$C$14)))</f>
        <v>608.43999999999994</v>
      </c>
      <c r="F22" s="16">
        <f>IF(D22&gt;=[1]Datos!$D$15,([1]Datos!$D$15*[1]Datos!$C$15),IF(D22&lt;=[1]Datos!$D$15,(D22*[1]Datos!$C$15)))</f>
        <v>644.48</v>
      </c>
      <c r="G22" s="15"/>
      <c r="H22" s="15">
        <f t="shared" si="0"/>
        <v>19947.080000000002</v>
      </c>
      <c r="I22" s="15" t="str">
        <f>IF(H22&lt;=[1]Datos!$G$7,"0",IF(H22&lt;=[1]Datos!$G$8,(H22-[1]Datos!$F$8)*[1]Datos!$I$6,IF(H22&lt;=[1]Datos!$G$9,[1]Datos!$I$8+(H22-[1]Datos!$F$9)*[1]Datos!$J$6,IF(H22&gt;=[1]Datos!$F$10,([1]Datos!$I$8+[1]Datos!$J$8)+(H22-[1]Datos!$F$10)*[1]Datos!$K$6))))</f>
        <v>0</v>
      </c>
      <c r="J22" s="15">
        <v>733.48799999999994</v>
      </c>
      <c r="K22" s="15">
        <v>25</v>
      </c>
      <c r="L22" s="19">
        <f t="shared" si="4"/>
        <v>758.48799999999994</v>
      </c>
      <c r="M22" s="15"/>
      <c r="N22" s="18">
        <f t="shared" si="3"/>
        <v>2011.4079999999999</v>
      </c>
      <c r="O22" s="19">
        <f t="shared" si="2"/>
        <v>19188.592000000001</v>
      </c>
    </row>
    <row r="23" spans="2:15" s="31" customFormat="1" x14ac:dyDescent="0.25">
      <c r="B23" s="13">
        <v>18</v>
      </c>
      <c r="C23" s="26" t="s">
        <v>29</v>
      </c>
      <c r="D23" s="15">
        <v>21200</v>
      </c>
      <c r="E23" s="16">
        <f>IF(D23&gt;=[1]Datos!$D$14,([1]Datos!$D$14*[1]Datos!$C$14),IF(D23&lt;=[1]Datos!$D$14,(D23*[1]Datos!$C$14)))</f>
        <v>608.43999999999994</v>
      </c>
      <c r="F23" s="16">
        <f>IF(D23&gt;=[1]Datos!$D$15,([1]Datos!$D$15*[1]Datos!$C$15),IF(D23&lt;=[1]Datos!$D$15,(D23*[1]Datos!$C$15)))</f>
        <v>644.48</v>
      </c>
      <c r="G23" s="15"/>
      <c r="H23" s="15">
        <f t="shared" si="0"/>
        <v>19947.080000000002</v>
      </c>
      <c r="I23" s="15" t="str">
        <f>IF(H23&lt;=[1]Datos!$G$7,"0",IF(H23&lt;=[1]Datos!$G$8,(H23-[1]Datos!$F$8)*[1]Datos!$I$6,IF(H23&lt;=[1]Datos!$G$9,[1]Datos!$I$8+(H23-[1]Datos!$F$9)*[1]Datos!$J$6,IF(H23&gt;=[1]Datos!$F$10,([1]Datos!$I$8+[1]Datos!$J$8)+(H23-[1]Datos!$F$10)*[1]Datos!$K$6))))</f>
        <v>0</v>
      </c>
      <c r="J23" s="15">
        <v>0</v>
      </c>
      <c r="K23" s="15">
        <v>25</v>
      </c>
      <c r="L23" s="19">
        <v>25</v>
      </c>
      <c r="M23" s="15"/>
      <c r="N23" s="18">
        <f t="shared" si="3"/>
        <v>1277.92</v>
      </c>
      <c r="O23" s="19">
        <f t="shared" si="2"/>
        <v>19922.080000000002</v>
      </c>
    </row>
    <row r="24" spans="2:15" s="31" customFormat="1" x14ac:dyDescent="0.25">
      <c r="B24" s="13">
        <v>19</v>
      </c>
      <c r="C24" s="26" t="s">
        <v>29</v>
      </c>
      <c r="D24" s="15">
        <v>21200</v>
      </c>
      <c r="E24" s="16">
        <f>IF(D24&gt;=[1]Datos!$D$14,([1]Datos!$D$14*[1]Datos!$C$14),IF(D24&lt;=[1]Datos!$D$14,(D24*[1]Datos!$C$14)))</f>
        <v>608.43999999999994</v>
      </c>
      <c r="F24" s="16">
        <f>IF(D24&gt;=[1]Datos!$D$15,([1]Datos!$D$15*[1]Datos!$C$15),IF(D24&lt;=[1]Datos!$D$15,(D24*[1]Datos!$C$15)))</f>
        <v>644.48</v>
      </c>
      <c r="G24" s="15"/>
      <c r="H24" s="15">
        <f t="shared" si="0"/>
        <v>19947.080000000002</v>
      </c>
      <c r="I24" s="15" t="str">
        <f>IF(H24&lt;=[1]Datos!$G$7,"0",IF(H24&lt;=[1]Datos!$G$8,(H24-[1]Datos!$F$8)*[1]Datos!$I$6,IF(H24&lt;=[1]Datos!$G$9,[1]Datos!$I$8+(H24-[1]Datos!$F$9)*[1]Datos!$J$6,IF(H24&gt;=[1]Datos!$F$10,([1]Datos!$I$8+[1]Datos!$J$8)+(H24-[1]Datos!$F$10)*[1]Datos!$K$6))))</f>
        <v>0</v>
      </c>
      <c r="J24" s="15">
        <v>733.49200000000008</v>
      </c>
      <c r="K24" s="15">
        <v>25</v>
      </c>
      <c r="L24" s="19">
        <f t="shared" si="4"/>
        <v>758.49200000000008</v>
      </c>
      <c r="M24" s="15"/>
      <c r="N24" s="18">
        <f t="shared" si="3"/>
        <v>2011.4120000000003</v>
      </c>
      <c r="O24" s="19">
        <f t="shared" si="2"/>
        <v>19188.588</v>
      </c>
    </row>
    <row r="25" spans="2:15" s="30" customFormat="1" x14ac:dyDescent="0.25">
      <c r="B25" s="13">
        <v>20</v>
      </c>
      <c r="C25" s="32" t="s">
        <v>30</v>
      </c>
      <c r="D25" s="33">
        <v>21000</v>
      </c>
      <c r="E25" s="33">
        <f>IF(D25&gt;=[1]Datos!$D$14,([1]Datos!$D$14*[1]Datos!$C$14),IF(D25&lt;=[1]Datos!$D$14,(D25*[1]Datos!$C$14)))</f>
        <v>602.70000000000005</v>
      </c>
      <c r="F25" s="33">
        <f>IF(D25&gt;=[1]Datos!$D$15,([1]Datos!$D$15*[1]Datos!$C$15),IF(D25&lt;=[1]Datos!$D$15,(D25*[1]Datos!$C$15)))</f>
        <v>638.4</v>
      </c>
      <c r="G25" s="33">
        <v>0</v>
      </c>
      <c r="H25" s="19">
        <f t="shared" si="0"/>
        <v>19758.900000000001</v>
      </c>
      <c r="I25" s="19" t="str">
        <f>IF(H25&lt;=[1]Datos!$G$7,"0",IF(H25&lt;=[1]Datos!$G$8,(H25-[1]Datos!$F$8)*[1]Datos!$I$6,IF(H25&lt;=[1]Datos!$G$9,[1]Datos!$I$8+(H25-[1]Datos!$F$9)*[1]Datos!$J$6,IF(H25&gt;=[1]Datos!$F$10,([1]Datos!$I$8+[1]Datos!$J$8)+(H25-[1]Datos!$F$10)*[1]Datos!$K$6))))</f>
        <v>0</v>
      </c>
      <c r="J25" s="33">
        <v>880.51</v>
      </c>
      <c r="K25" s="33">
        <v>25</v>
      </c>
      <c r="L25" s="19">
        <f>+G25+J25+K25</f>
        <v>905.51</v>
      </c>
      <c r="M25" s="33"/>
      <c r="N25" s="18">
        <f t="shared" si="3"/>
        <v>2146.6099999999997</v>
      </c>
      <c r="O25" s="19">
        <f t="shared" si="2"/>
        <v>18853.39</v>
      </c>
    </row>
    <row r="26" spans="2:15" s="20" customFormat="1" x14ac:dyDescent="0.25">
      <c r="B26" s="13">
        <v>21</v>
      </c>
      <c r="C26" s="34" t="s">
        <v>30</v>
      </c>
      <c r="D26" s="24">
        <v>25000</v>
      </c>
      <c r="E26" s="24">
        <f>IF(D26&gt;=[1]Datos!$D$14,([1]Datos!$D$14*[1]Datos!$C$14),IF(D26&lt;=[1]Datos!$D$14,(D26*[1]Datos!$C$14)))</f>
        <v>717.5</v>
      </c>
      <c r="F26" s="24">
        <f>IF(D26&gt;=[1]Datos!$D$15,([1]Datos!$D$15*[1]Datos!$C$15),IF(D26&lt;=[1]Datos!$D$15,(D26*[1]Datos!$C$15)))</f>
        <v>760</v>
      </c>
      <c r="G26" s="35"/>
      <c r="H26" s="15">
        <f t="shared" si="0"/>
        <v>23522.5</v>
      </c>
      <c r="I26" s="15" t="str">
        <f>IF(H26&lt;=[1]Datos!$G$7,"0",IF(H26&lt;=[1]Datos!$G$8,(H26-[1]Datos!$F$8)*[1]Datos!$I$6,IF(H26&lt;=[1]Datos!$G$9,[1]Datos!$I$8+(H26-[1]Datos!$F$9)*[1]Datos!$J$6,IF(H26&gt;=[1]Datos!$F$10,([1]Datos!$I$8+[1]Datos!$J$8)+(H26-[1]Datos!$F$10)*[1]Datos!$K$6))))</f>
        <v>0</v>
      </c>
      <c r="J26" s="35">
        <v>0</v>
      </c>
      <c r="K26" s="36">
        <f>+K25</f>
        <v>25</v>
      </c>
      <c r="L26" s="19">
        <f>+G26+J26+K26</f>
        <v>25</v>
      </c>
      <c r="M26" s="36"/>
      <c r="N26" s="18">
        <f t="shared" si="3"/>
        <v>1502.5</v>
      </c>
      <c r="O26" s="19">
        <f t="shared" si="2"/>
        <v>23497.5</v>
      </c>
    </row>
    <row r="27" spans="2:15" s="31" customFormat="1" x14ac:dyDescent="0.25">
      <c r="B27" s="13">
        <v>22</v>
      </c>
      <c r="C27" s="32" t="s">
        <v>31</v>
      </c>
      <c r="D27" s="19">
        <v>9566.67</v>
      </c>
      <c r="E27" s="16">
        <f>IF(D27&gt;=[1]Datos!$D$14,([1]Datos!$D$14*[1]Datos!$C$14),IF(D27&lt;=[1]Datos!$D$14,(D27*[1]Datos!$C$14)))</f>
        <v>274.56342899999999</v>
      </c>
      <c r="F27" s="16">
        <f>IF(D27&gt;=[1]Datos!$D$15,([1]Datos!$D$15*[1]Datos!$C$15),IF(D27&lt;=[1]Datos!$D$15,(D27*[1]Datos!$C$15)))</f>
        <v>290.82676800000002</v>
      </c>
      <c r="G27" s="15"/>
      <c r="H27" s="15">
        <f t="shared" si="0"/>
        <v>9001.2798029999994</v>
      </c>
      <c r="I27" s="15" t="str">
        <f>IF(H27&lt;=[1]Datos!$G$7,"0",IF(H27&lt;=[1]Datos!$G$8,(H27-[1]Datos!$F$8)*[1]Datos!$I$6,IF(H27&lt;=[1]Datos!$G$9,[1]Datos!$I$8+(H27-[1]Datos!$F$9)*[1]Datos!$J$6,IF(H27&gt;=[1]Datos!$F$10,([1]Datos!$I$8+[1]Datos!$J$8)+(H27-[1]Datos!$F$10)*[1]Datos!$K$6))))</f>
        <v>0</v>
      </c>
      <c r="J27" s="15">
        <v>0</v>
      </c>
      <c r="K27" s="15">
        <v>25</v>
      </c>
      <c r="L27" s="19">
        <f>+G27+J27+K27</f>
        <v>25</v>
      </c>
      <c r="M27" s="15"/>
      <c r="N27" s="18">
        <f t="shared" si="3"/>
        <v>590.39019699999994</v>
      </c>
      <c r="O27" s="19">
        <f t="shared" si="2"/>
        <v>8976.2798029999994</v>
      </c>
    </row>
    <row r="28" spans="2:15" s="30" customFormat="1" x14ac:dyDescent="0.25">
      <c r="B28" s="13">
        <v>23</v>
      </c>
      <c r="C28" s="32" t="s">
        <v>32</v>
      </c>
      <c r="D28" s="19">
        <v>4946.67</v>
      </c>
      <c r="E28" s="29">
        <f>IF(D28&gt;=[1]Datos!$D$14,([1]Datos!$D$14*[1]Datos!$C$14),IF(D28&lt;=[1]Datos!$D$14,(D28*[1]Datos!$C$14)))</f>
        <v>141.96942899999999</v>
      </c>
      <c r="F28" s="29">
        <f>IF(D28&gt;=[1]Datos!$D$15,([1]Datos!$D$15*[1]Datos!$C$15),IF(D28&lt;=[1]Datos!$D$15,(D28*[1]Datos!$C$15)))</f>
        <v>150.37876800000001</v>
      </c>
      <c r="G28" s="19"/>
      <c r="H28" s="19">
        <f t="shared" si="0"/>
        <v>4654.3218029999998</v>
      </c>
      <c r="I28" s="19" t="str">
        <f>IF(H28&lt;=[1]Datos!$G$7,"0",IF(H28&lt;=[1]Datos!$G$8,(H28-[1]Datos!$F$8)*[1]Datos!$I$6,IF(H28&lt;=[1]Datos!$G$9,[1]Datos!$I$8+(H28-[1]Datos!$F$9)*[1]Datos!$J$6,IF(H28&gt;=[1]Datos!$F$10,([1]Datos!$I$8+[1]Datos!$J$8)+(H28-[1]Datos!$F$10)*[1]Datos!$K$6))))</f>
        <v>0</v>
      </c>
      <c r="J28" s="19">
        <v>1394.28</v>
      </c>
      <c r="K28" s="19">
        <v>25</v>
      </c>
      <c r="L28" s="19">
        <f>+G28+J28+K28</f>
        <v>1419.28</v>
      </c>
      <c r="M28" s="19"/>
      <c r="N28" s="18">
        <f t="shared" si="3"/>
        <v>1711.628197</v>
      </c>
      <c r="O28" s="19">
        <f t="shared" si="2"/>
        <v>3235.0418030000001</v>
      </c>
    </row>
    <row r="29" spans="2:15" s="20" customFormat="1" x14ac:dyDescent="0.25">
      <c r="B29" s="13">
        <v>24</v>
      </c>
      <c r="C29" s="34" t="s">
        <v>27</v>
      </c>
      <c r="D29" s="24">
        <v>25000</v>
      </c>
      <c r="E29" s="24">
        <v>717.5</v>
      </c>
      <c r="F29" s="25">
        <v>760</v>
      </c>
      <c r="G29" s="25">
        <f ca="1">+D29-(E29+F29+G29)</f>
        <v>0</v>
      </c>
      <c r="H29" s="18">
        <f t="shared" ca="1" si="0"/>
        <v>0</v>
      </c>
      <c r="I29" s="18">
        <v>0</v>
      </c>
      <c r="J29" s="24">
        <v>0</v>
      </c>
      <c r="K29" s="25">
        <v>25</v>
      </c>
      <c r="L29" s="19">
        <v>25</v>
      </c>
      <c r="M29" s="25"/>
      <c r="N29" s="18">
        <f t="shared" si="3"/>
        <v>1502.5</v>
      </c>
      <c r="O29" s="19">
        <f t="shared" si="2"/>
        <v>23497.5</v>
      </c>
    </row>
    <row r="30" spans="2:15" s="20" customFormat="1" x14ac:dyDescent="0.25">
      <c r="B30" s="13">
        <v>25</v>
      </c>
      <c r="C30" s="34" t="s">
        <v>33</v>
      </c>
      <c r="D30" s="24">
        <v>130000</v>
      </c>
      <c r="E30" s="24">
        <f>IF(D30&gt;=[1]Datos!$D$14,([1]Datos!$D$14*[1]Datos!$C$14),IF(D30&lt;=[1]Datos!$D$14,(D30*[1]Datos!$C$14)))</f>
        <v>3731</v>
      </c>
      <c r="F30" s="25">
        <f>IF(D30&gt;=[1]Datos!$D$15,([1]Datos!$D$15*[1]Datos!$C$15),IF(D30&lt;=[1]Datos!$D$15,(D30*[1]Datos!$C$15)))</f>
        <v>3952</v>
      </c>
      <c r="G30" s="25"/>
      <c r="H30" s="18">
        <f t="shared" si="0"/>
        <v>122317</v>
      </c>
      <c r="I30" s="18">
        <f>IF(H30&lt;=[1]Datos!$G$7,"0",IF(H30&lt;=[1]Datos!$G$8,(H30-[1]Datos!$F$8)*[1]Datos!$I$6,IF(H30&lt;=[1]Datos!$G$9,[1]Datos!$I$8+(H30-[1]Datos!$F$9)*[1]Datos!$J$6,IF(H30&gt;=[1]Datos!$F$10,([1]Datos!$I$8+[1]Datos!$J$8)+(H30-[1]Datos!$F$10)*[1]Datos!$K$6))))</f>
        <v>19162.110666666667</v>
      </c>
      <c r="J30" s="25">
        <v>0</v>
      </c>
      <c r="K30" s="25">
        <v>25</v>
      </c>
      <c r="L30" s="19">
        <f>+G30+J30+K30</f>
        <v>25</v>
      </c>
      <c r="M30" s="25"/>
      <c r="N30" s="18">
        <f t="shared" si="3"/>
        <v>26870.110666666667</v>
      </c>
      <c r="O30" s="19">
        <f t="shared" si="2"/>
        <v>103129.88933333333</v>
      </c>
    </row>
    <row r="31" spans="2:15" s="20" customFormat="1" x14ac:dyDescent="0.25">
      <c r="B31" s="13">
        <v>26</v>
      </c>
      <c r="C31" s="34" t="s">
        <v>34</v>
      </c>
      <c r="D31" s="24">
        <v>60000</v>
      </c>
      <c r="E31" s="24">
        <f>IF(D31&gt;=[1]Datos!$D$14,([1]Datos!$D$14*[1]Datos!$C$14),IF(D31&lt;=[1]Datos!$D$14,(D31*[1]Datos!$C$14)))</f>
        <v>1722</v>
      </c>
      <c r="F31" s="25">
        <f>IF(D31&gt;=[1]Datos!$D$15,([1]Datos!$D$15*[1]Datos!$C$15),IF(D31&lt;=[1]Datos!$D$15,(D31*[1]Datos!$C$15)))</f>
        <v>1824</v>
      </c>
      <c r="G31" s="25"/>
      <c r="H31" s="18">
        <f t="shared" si="0"/>
        <v>56454</v>
      </c>
      <c r="I31" s="18">
        <f>IF(H31&lt;=[1]Datos!$G$7,"0",IF(H31&lt;=[1]Datos!$G$8,(H31-[1]Datos!$F$8)*[1]Datos!$I$6,IF(H31&lt;=[1]Datos!$G$9,[1]Datos!$I$8+(H31-[1]Datos!$F$9)*[1]Datos!$J$6,IF(H31&gt;=[1]Datos!$F$10,([1]Datos!$I$8+[1]Datos!$J$8)+(H31-[1]Datos!$F$10)*[1]Datos!$K$6))))</f>
        <v>3486.6756666666661</v>
      </c>
      <c r="J31" s="25">
        <v>4716.25</v>
      </c>
      <c r="K31" s="25">
        <v>25</v>
      </c>
      <c r="L31" s="19">
        <f>+G31+J31+K31</f>
        <v>4741.25</v>
      </c>
      <c r="M31" s="25"/>
      <c r="N31" s="18">
        <f t="shared" si="3"/>
        <v>11773.925666666666</v>
      </c>
      <c r="O31" s="37">
        <f t="shared" si="2"/>
        <v>48226.074333333338</v>
      </c>
    </row>
    <row r="32" spans="2:15" s="20" customFormat="1" x14ac:dyDescent="0.25">
      <c r="B32" s="13">
        <v>27</v>
      </c>
      <c r="C32" s="34" t="s">
        <v>35</v>
      </c>
      <c r="D32" s="24">
        <v>115000</v>
      </c>
      <c r="E32" s="24">
        <f>IF(D32&gt;=[1]Datos!$D$14,([1]Datos!$D$14*[1]Datos!$C$14),IF(D32&lt;=[1]Datos!$D$14,(D32*[1]Datos!$C$14)))</f>
        <v>3300.5</v>
      </c>
      <c r="F32" s="25">
        <f>IF(D32&gt;=[1]Datos!$D$15,([1]Datos!$D$15*[1]Datos!$C$15),IF(D32&lt;=[1]Datos!$D$15,(D32*[1]Datos!$C$15)))</f>
        <v>3496</v>
      </c>
      <c r="G32" s="38"/>
      <c r="H32" s="18">
        <f t="shared" si="0"/>
        <v>108203.5</v>
      </c>
      <c r="I32" s="18">
        <f>IF(H32&lt;=[1]Datos!$G$7,"0",IF(H32&lt;=[1]Datos!$G$8,(H32-[1]Datos!$F$8)*[1]Datos!$I$6,IF(H32&lt;=[1]Datos!$G$9,[1]Datos!$I$8+(H32-[1]Datos!$F$9)*[1]Datos!$J$6,IF(H32&gt;=[1]Datos!$F$10,([1]Datos!$I$8+[1]Datos!$J$8)+(H32-[1]Datos!$F$10)*[1]Datos!$K$6))))</f>
        <v>15633.735666666667</v>
      </c>
      <c r="J32" s="25">
        <v>957.61</v>
      </c>
      <c r="K32" s="25">
        <v>25</v>
      </c>
      <c r="L32" s="19">
        <f>+G32+J32+K32</f>
        <v>982.61</v>
      </c>
      <c r="M32" s="25"/>
      <c r="N32" s="18">
        <f t="shared" si="3"/>
        <v>23412.845666666668</v>
      </c>
      <c r="O32" s="19">
        <f t="shared" si="2"/>
        <v>91587.154333333339</v>
      </c>
    </row>
    <row r="33" spans="2:16" s="20" customFormat="1" x14ac:dyDescent="0.25">
      <c r="B33" s="13">
        <v>28</v>
      </c>
      <c r="C33" s="34" t="s">
        <v>36</v>
      </c>
      <c r="D33" s="24">
        <v>71000</v>
      </c>
      <c r="E33" s="24">
        <f>IF(D33&gt;=[1]Datos!$D$14,([1]Datos!$D$14*[1]Datos!$C$14),IF(D33&lt;=[1]Datos!$D$14,(D33*[1]Datos!$C$14)))</f>
        <v>2037.7</v>
      </c>
      <c r="F33" s="25">
        <f>IF(D33&gt;=[1]Datos!$D$15,([1]Datos!$D$15*[1]Datos!$C$15),IF(D33&lt;=[1]Datos!$D$15,(D33*[1]Datos!$C$15)))</f>
        <v>2158.4</v>
      </c>
      <c r="G33" s="25">
        <v>1375.12</v>
      </c>
      <c r="H33" s="18">
        <f t="shared" si="0"/>
        <v>65428.78</v>
      </c>
      <c r="I33" s="18">
        <v>5286.63</v>
      </c>
      <c r="J33" s="38">
        <v>0</v>
      </c>
      <c r="K33" s="25">
        <v>25</v>
      </c>
      <c r="L33" s="19">
        <v>2108.61</v>
      </c>
      <c r="M33" s="25"/>
      <c r="N33" s="18">
        <f t="shared" si="3"/>
        <v>11591.34</v>
      </c>
      <c r="O33" s="19">
        <f t="shared" si="2"/>
        <v>59408.66</v>
      </c>
    </row>
    <row r="34" spans="2:16" s="31" customFormat="1" x14ac:dyDescent="0.25">
      <c r="B34" s="13">
        <v>29</v>
      </c>
      <c r="C34" s="34" t="s">
        <v>37</v>
      </c>
      <c r="D34" s="24">
        <v>58000</v>
      </c>
      <c r="E34" s="24">
        <f>IF(D34&gt;=[1]Datos!$D$14,([1]Datos!$D$14*[1]Datos!$C$14),IF(D34&lt;=[1]Datos!$D$14,(D34*[1]Datos!$C$14)))</f>
        <v>1664.6</v>
      </c>
      <c r="F34" s="24">
        <f>IF(D34&gt;=[1]Datos!$D$15,([1]Datos!$D$15*[1]Datos!$C$15),IF(D34&lt;=[1]Datos!$D$15,(D34*[1]Datos!$C$15)))</f>
        <v>1763.2</v>
      </c>
      <c r="G34" s="24"/>
      <c r="H34" s="15">
        <f t="shared" si="0"/>
        <v>54572.2</v>
      </c>
      <c r="I34" s="15">
        <f>IF(H34&lt;=[1]Datos!$G$7,"0",IF(H34&lt;=[1]Datos!$G$8,(H34-[1]Datos!$F$8)*[1]Datos!$I$6,IF(H34&lt;=[1]Datos!$G$9,[1]Datos!$I$8+(H34-[1]Datos!$F$9)*[1]Datos!$J$6,IF(H34&gt;=[1]Datos!$F$10,([1]Datos!$I$8+[1]Datos!$J$8)+(H34-[1]Datos!$F$10)*[1]Datos!$K$6))))</f>
        <v>3110.3156666666655</v>
      </c>
      <c r="J34" s="24">
        <v>366.75</v>
      </c>
      <c r="K34" s="24">
        <v>25</v>
      </c>
      <c r="L34" s="19">
        <v>930.51</v>
      </c>
      <c r="M34" s="24"/>
      <c r="N34" s="18">
        <f t="shared" si="3"/>
        <v>7468.6256666666659</v>
      </c>
      <c r="O34" s="19">
        <f t="shared" si="2"/>
        <v>50531.374333333333</v>
      </c>
      <c r="P34" s="39"/>
    </row>
    <row r="35" spans="2:16" s="31" customFormat="1" x14ac:dyDescent="0.25">
      <c r="B35" s="13">
        <v>30</v>
      </c>
      <c r="C35" s="34" t="s">
        <v>37</v>
      </c>
      <c r="D35" s="24">
        <v>65000</v>
      </c>
      <c r="E35" s="24">
        <f>IF(D35&gt;=[1]Datos!$D$14,([1]Datos!$D$14*[1]Datos!$C$14),IF(D35&lt;=[1]Datos!$D$14,(D35*[1]Datos!$C$14)))</f>
        <v>1865.5</v>
      </c>
      <c r="F35" s="24">
        <f>IF(D35&gt;=[1]Datos!$D$15,([1]Datos!$D$15*[1]Datos!$C$15),IF(D35&lt;=[1]Datos!$D$15,(D35*[1]Datos!$C$15)))</f>
        <v>1976</v>
      </c>
      <c r="G35" s="24"/>
      <c r="H35" s="15">
        <f t="shared" si="0"/>
        <v>61158.5</v>
      </c>
      <c r="I35" s="15">
        <f>IF(H35&lt;=[1]Datos!$G$7,"0",IF(H35&lt;=[1]Datos!$G$8,(H35-[1]Datos!$F$8)*[1]Datos!$I$6,IF(H35&lt;=[1]Datos!$G$9,[1]Datos!$I$8+(H35-[1]Datos!$F$9)*[1]Datos!$J$6,IF(H35&gt;=[1]Datos!$F$10,([1]Datos!$I$8+[1]Datos!$J$8)+(H35-[1]Datos!$F$10)*[1]Datos!$K$6))))</f>
        <v>4427.5756666666657</v>
      </c>
      <c r="J35" s="24">
        <v>733.49220000000014</v>
      </c>
      <c r="K35" s="24">
        <v>25</v>
      </c>
      <c r="L35" s="19">
        <f t="shared" ref="L35:L40" si="5">+G35+J35+K35</f>
        <v>758.49220000000014</v>
      </c>
      <c r="M35" s="24"/>
      <c r="N35" s="18">
        <f t="shared" si="3"/>
        <v>9027.5678666666663</v>
      </c>
      <c r="O35" s="19">
        <f t="shared" si="2"/>
        <v>55972.432133333336</v>
      </c>
    </row>
    <row r="36" spans="2:16" s="30" customFormat="1" x14ac:dyDescent="0.25">
      <c r="B36" s="13">
        <v>31</v>
      </c>
      <c r="C36" s="32" t="s">
        <v>37</v>
      </c>
      <c r="D36" s="33">
        <v>65000</v>
      </c>
      <c r="E36" s="33">
        <f>IF(D36&gt;=[1]Datos!$D$14,([1]Datos!$D$14*[1]Datos!$C$14),IF(D36&lt;=[1]Datos!$D$14,(D36*[1]Datos!$C$14)))</f>
        <v>1865.5</v>
      </c>
      <c r="F36" s="33">
        <f>IF(D36&gt;=[1]Datos!$D$15,([1]Datos!$D$15*[1]Datos!$C$15),IF(D36&lt;=[1]Datos!$D$15,(D36*[1]Datos!$C$15)))</f>
        <v>1976</v>
      </c>
      <c r="G36" s="33"/>
      <c r="H36" s="19">
        <f t="shared" si="0"/>
        <v>61158.5</v>
      </c>
      <c r="I36" s="19">
        <f>IF(H36&lt;=[1]Datos!$G$7,"0",IF(H36&lt;=[1]Datos!$G$8,(H36-[1]Datos!$F$8)*[1]Datos!$I$6,IF(H36&lt;=[1]Datos!$G$9,[1]Datos!$I$8+(H36-[1]Datos!$F$9)*[1]Datos!$J$6,IF(H36&gt;=[1]Datos!$F$10,([1]Datos!$I$8+[1]Datos!$J$8)+(H36-[1]Datos!$F$10)*[1]Datos!$K$6))))</f>
        <v>4427.5756666666657</v>
      </c>
      <c r="J36" s="33">
        <v>366.75</v>
      </c>
      <c r="K36" s="33">
        <v>25</v>
      </c>
      <c r="L36" s="19">
        <f t="shared" si="5"/>
        <v>391.75</v>
      </c>
      <c r="M36" s="33"/>
      <c r="N36" s="18">
        <f t="shared" si="3"/>
        <v>8660.8256666666657</v>
      </c>
      <c r="O36" s="19">
        <f t="shared" si="2"/>
        <v>56339.174333333336</v>
      </c>
      <c r="P36" s="40"/>
    </row>
    <row r="37" spans="2:16" s="31" customFormat="1" x14ac:dyDescent="0.25">
      <c r="B37" s="13">
        <v>32</v>
      </c>
      <c r="C37" s="34" t="s">
        <v>36</v>
      </c>
      <c r="D37" s="24">
        <v>71000</v>
      </c>
      <c r="E37" s="24">
        <f>IF(D37&gt;=[1]Datos!$D$14,([1]Datos!$D$14*[1]Datos!$C$14),IF(D37&lt;=[1]Datos!$D$14,(D37*[1]Datos!$C$14)))</f>
        <v>2037.7</v>
      </c>
      <c r="F37" s="24">
        <f>IF(D37&gt;=[1]Datos!$D$15,([1]Datos!$D$15*[1]Datos!$C$15),IF(D37&lt;=[1]Datos!$D$15,(D37*[1]Datos!$C$15)))</f>
        <v>2158.4</v>
      </c>
      <c r="G37" s="24"/>
      <c r="H37" s="15">
        <f t="shared" si="0"/>
        <v>66803.899999999994</v>
      </c>
      <c r="I37" s="15">
        <f>IF(H37&lt;=[1]Datos!$G$7,"0",IF(H37&lt;=[1]Datos!$G$8,(H37-[1]Datos!$F$8)*[1]Datos!$I$6,IF(H37&lt;=[1]Datos!$G$9,[1]Datos!$I$8+(H37-[1]Datos!$F$9)*[1]Datos!$J$6,IF(H37&gt;=[1]Datos!$F$10,([1]Datos!$I$8+[1]Datos!$J$8)+(H37-[1]Datos!$F$10)*[1]Datos!$K$6))))</f>
        <v>5556.6556666666656</v>
      </c>
      <c r="J37" s="24">
        <v>366.75</v>
      </c>
      <c r="K37" s="24">
        <v>25</v>
      </c>
      <c r="L37" s="19">
        <f t="shared" si="5"/>
        <v>391.75</v>
      </c>
      <c r="M37" s="24"/>
      <c r="N37" s="18">
        <f t="shared" si="3"/>
        <v>10144.505666666666</v>
      </c>
      <c r="O37" s="19">
        <f t="shared" si="2"/>
        <v>60855.494333333336</v>
      </c>
    </row>
    <row r="38" spans="2:16" s="31" customFormat="1" x14ac:dyDescent="0.25">
      <c r="B38" s="13">
        <v>33</v>
      </c>
      <c r="C38" s="34" t="s">
        <v>37</v>
      </c>
      <c r="D38" s="24">
        <v>71000</v>
      </c>
      <c r="E38" s="24">
        <f>IF(D38&gt;=[1]Datos!$D$14,([1]Datos!$D$14*[1]Datos!$C$14),IF(D38&lt;=[1]Datos!$D$14,(D38*[1]Datos!$C$14)))</f>
        <v>2037.7</v>
      </c>
      <c r="F38" s="24">
        <f>IF(D38&gt;=[1]Datos!$D$15,([1]Datos!$D$15*[1]Datos!$C$15),IF(D38&lt;=[1]Datos!$D$15,(D38*[1]Datos!$C$15)))</f>
        <v>2158.4</v>
      </c>
      <c r="G38" s="24">
        <v>1350.12</v>
      </c>
      <c r="H38" s="15">
        <f t="shared" si="0"/>
        <v>65453.78</v>
      </c>
      <c r="I38" s="15">
        <f>IF(H38&lt;=[1]Datos!$G$7,"0",IF(H38&lt;=[1]Datos!$G$8,(H38-[1]Datos!$F$8)*[1]Datos!$I$6,IF(H38&lt;=[1]Datos!$G$9,[1]Datos!$I$8+(H38-[1]Datos!$F$9)*[1]Datos!$J$6,IF(H38&gt;=[1]Datos!$F$10,([1]Datos!$I$8+[1]Datos!$J$8)+(H38-[1]Datos!$F$10)*[1]Datos!$K$6))))</f>
        <v>5286.6316666666662</v>
      </c>
      <c r="J38" s="24">
        <v>733.49</v>
      </c>
      <c r="K38" s="24">
        <v>25</v>
      </c>
      <c r="L38" s="19">
        <v>1375.12</v>
      </c>
      <c r="M38" s="24"/>
      <c r="N38" s="18">
        <f t="shared" si="3"/>
        <v>10857.851666666666</v>
      </c>
      <c r="O38" s="19">
        <f t="shared" si="2"/>
        <v>60142.148333333331</v>
      </c>
    </row>
    <row r="39" spans="2:16" s="31" customFormat="1" x14ac:dyDescent="0.25">
      <c r="B39" s="13">
        <v>34</v>
      </c>
      <c r="C39" s="34" t="s">
        <v>37</v>
      </c>
      <c r="D39" s="24">
        <v>65000</v>
      </c>
      <c r="E39" s="24">
        <f>IF(D39&gt;=[1]Datos!$D$14,([1]Datos!$D$14*[1]Datos!$C$14),IF(D39&lt;=[1]Datos!$D$14,(D39*[1]Datos!$C$14)))</f>
        <v>1865.5</v>
      </c>
      <c r="F39" s="24">
        <f>IF(D39&gt;=[1]Datos!$D$15,([1]Datos!$D$15*[1]Datos!$C$15),IF(D39&lt;=[1]Datos!$D$15,(D39*[1]Datos!$C$15)))</f>
        <v>1976</v>
      </c>
      <c r="G39" s="24"/>
      <c r="H39" s="15">
        <f t="shared" si="0"/>
        <v>61158.5</v>
      </c>
      <c r="I39" s="15">
        <f>IF(H39&lt;=[1]Datos!$G$7,"0",IF(H39&lt;=[1]Datos!$G$8,(H39-[1]Datos!$F$8)*[1]Datos!$I$6,IF(H39&lt;=[1]Datos!$G$9,[1]Datos!$I$8+(H39-[1]Datos!$F$9)*[1]Datos!$J$6,IF(H39&gt;=[1]Datos!$F$10,([1]Datos!$I$8+[1]Datos!$J$8)+(H39-[1]Datos!$F$10)*[1]Datos!$K$6))))</f>
        <v>4427.5756666666657</v>
      </c>
      <c r="J39" s="24">
        <v>0</v>
      </c>
      <c r="K39" s="24">
        <v>25</v>
      </c>
      <c r="L39" s="19">
        <f t="shared" si="5"/>
        <v>25</v>
      </c>
      <c r="M39" s="24"/>
      <c r="N39" s="18">
        <f t="shared" si="3"/>
        <v>8294.0756666666657</v>
      </c>
      <c r="O39" s="19">
        <f t="shared" si="2"/>
        <v>56705.924333333336</v>
      </c>
      <c r="P39" s="41"/>
    </row>
    <row r="40" spans="2:16" s="31" customFormat="1" x14ac:dyDescent="0.25">
      <c r="B40" s="13">
        <v>35</v>
      </c>
      <c r="C40" s="34" t="s">
        <v>38</v>
      </c>
      <c r="D40" s="24">
        <v>37500</v>
      </c>
      <c r="E40" s="24">
        <f>IF(D40&gt;=[1]Datos!$D$14,([1]Datos!$D$14*[1]Datos!$C$14),IF(D40&lt;=[1]Datos!$D$14,(D40*[1]Datos!$C$14)))</f>
        <v>1076.25</v>
      </c>
      <c r="F40" s="24">
        <f>IF(D40&gt;=[1]Datos!$D$15,([1]Datos!$D$15*[1]Datos!$C$15),IF(D40&lt;=[1]Datos!$D$15,(D40*[1]Datos!$C$15)))</f>
        <v>1140</v>
      </c>
      <c r="G40" s="24"/>
      <c r="H40" s="15">
        <f t="shared" si="0"/>
        <v>35283.75</v>
      </c>
      <c r="I40" s="15">
        <f>IF(H40&lt;=[1]Datos!$G$7,"0",IF(H40&lt;=[1]Datos!$G$8,(H40-[1]Datos!$F$8)*[1]Datos!$I$6,IF(H40&lt;=[1]Datos!$G$9,[1]Datos!$I$8+(H40-[1]Datos!$F$9)*[1]Datos!$J$6,IF(H40&gt;=[1]Datos!$F$10,([1]Datos!$I$8+[1]Datos!$J$8)+(H40-[1]Datos!$F$10)*[1]Datos!$K$6))))</f>
        <v>89.810999999999694</v>
      </c>
      <c r="J40" s="24">
        <v>366.75</v>
      </c>
      <c r="K40" s="24">
        <v>25</v>
      </c>
      <c r="L40" s="15">
        <f t="shared" si="5"/>
        <v>391.75</v>
      </c>
      <c r="M40" s="24"/>
      <c r="N40" s="18">
        <f t="shared" si="3"/>
        <v>2697.8109999999997</v>
      </c>
      <c r="O40" s="19">
        <f t="shared" si="2"/>
        <v>34802.188999999998</v>
      </c>
    </row>
    <row r="41" spans="2:16" s="30" customFormat="1" x14ac:dyDescent="0.25">
      <c r="B41" s="13">
        <v>36</v>
      </c>
      <c r="C41" s="32" t="s">
        <v>21</v>
      </c>
      <c r="D41" s="33">
        <v>38000</v>
      </c>
      <c r="E41" s="33">
        <f>IF(D41&gt;=[1]Datos!$D$14,([1]Datos!$D$14*[1]Datos!$C$14),IF(D41&lt;=[1]Datos!$D$14,(D41*[1]Datos!$C$14)))</f>
        <v>1090.5999999999999</v>
      </c>
      <c r="F41" s="33">
        <f>IF(D41&gt;=[1]Datos!$D$15,([1]Datos!$D$15*[1]Datos!$C$15),IF(D41&lt;=[1]Datos!$D$15,(D41*[1]Datos!$C$15)))</f>
        <v>1155.2</v>
      </c>
      <c r="G41" s="33"/>
      <c r="H41" s="19">
        <f t="shared" si="0"/>
        <v>35754.199999999997</v>
      </c>
      <c r="I41" s="19">
        <f>IF(H41&lt;=[1]Datos!$G$7,"0",IF(H41&lt;=[1]Datos!$G$8,(H41-[1]Datos!$F$8)*[1]Datos!$I$6,IF(H41&lt;=[1]Datos!$G$9,[1]Datos!$I$8+(H41-[1]Datos!$F$9)*[1]Datos!$J$6,IF(H41&gt;=[1]Datos!$F$10,([1]Datos!$I$8+[1]Datos!$J$8)+(H41-[1]Datos!$F$10)*[1]Datos!$K$6))))</f>
        <v>160.37849999999926</v>
      </c>
      <c r="J41" s="33">
        <v>2568.83</v>
      </c>
      <c r="K41" s="33">
        <v>25</v>
      </c>
      <c r="L41" s="19">
        <f>+G41+J41+K41</f>
        <v>2593.83</v>
      </c>
      <c r="M41" s="33"/>
      <c r="N41" s="18">
        <f t="shared" si="3"/>
        <v>5000.0084999999999</v>
      </c>
      <c r="O41" s="19">
        <f t="shared" si="2"/>
        <v>32999.991500000004</v>
      </c>
    </row>
    <row r="42" spans="2:16" s="20" customFormat="1" x14ac:dyDescent="0.25">
      <c r="B42" s="13">
        <v>37</v>
      </c>
      <c r="C42" s="24" t="s">
        <v>39</v>
      </c>
      <c r="D42" s="24">
        <v>137500</v>
      </c>
      <c r="E42" s="24">
        <f>IF(D42&gt;=[1]Datos!$D$14,([1]Datos!$D$14*[1]Datos!$C$14),IF(D42&lt;=[1]Datos!$D$14,(D42*[1]Datos!$C$14)))</f>
        <v>3946.25</v>
      </c>
      <c r="F42" s="25">
        <f>IF(D42&gt;=[1]Datos!$D$15,([1]Datos!$D$15*[1]Datos!$C$15),IF(D42&lt;=[1]Datos!$D$15,(D42*[1]Datos!$C$15)))</f>
        <v>4180</v>
      </c>
      <c r="G42" s="25"/>
      <c r="H42" s="18">
        <f t="shared" si="0"/>
        <v>129373.75</v>
      </c>
      <c r="I42" s="18">
        <f>IF(H42&lt;=[1]Datos!$G$7,"0",IF(H42&lt;=[1]Datos!$G$8,(H42-[1]Datos!$F$8)*[1]Datos!$I$6,IF(H42&lt;=[1]Datos!$G$9,[1]Datos!$I$8+(H42-[1]Datos!$F$9)*[1]Datos!$J$6,IF(H42&gt;=[1]Datos!$F$10,([1]Datos!$I$8+[1]Datos!$J$8)+(H42-[1]Datos!$F$10)*[1]Datos!$K$6))))</f>
        <v>20926.298166666667</v>
      </c>
      <c r="J42" s="25"/>
      <c r="K42" s="25">
        <v>25</v>
      </c>
      <c r="L42" s="19">
        <f>+G42+J42+K42</f>
        <v>25</v>
      </c>
      <c r="M42" s="25"/>
      <c r="N42" s="18">
        <f t="shared" si="3"/>
        <v>29077.548166666667</v>
      </c>
      <c r="O42" s="19">
        <f t="shared" si="2"/>
        <v>108422.45183333333</v>
      </c>
    </row>
    <row r="43" spans="2:16" s="20" customFormat="1" x14ac:dyDescent="0.25">
      <c r="B43" s="13">
        <v>38</v>
      </c>
      <c r="C43" s="42" t="s">
        <v>20</v>
      </c>
      <c r="D43" s="42">
        <v>50000</v>
      </c>
      <c r="E43" s="24">
        <f>IF(D43&gt;=[1]Datos!$D$14,([1]Datos!$D$14*[1]Datos!$C$14),IF(D43&lt;=[1]Datos!$D$14,(D43*[1]Datos!$C$14)))</f>
        <v>1435</v>
      </c>
      <c r="F43" s="25">
        <f>IF(D43&gt;=[1]Datos!$D$15,([1]Datos!$D$15*[1]Datos!$C$15),IF(D43&lt;=[1]Datos!$D$15,(D43*[1]Datos!$C$15)))</f>
        <v>1520</v>
      </c>
      <c r="G43" s="25">
        <v>1350.12</v>
      </c>
      <c r="H43" s="18">
        <f t="shared" si="0"/>
        <v>45694.879999999997</v>
      </c>
      <c r="I43" s="18">
        <v>1854</v>
      </c>
      <c r="J43" s="25"/>
      <c r="K43" s="25">
        <v>25</v>
      </c>
      <c r="L43" s="19">
        <v>1639.01</v>
      </c>
      <c r="M43" s="25"/>
      <c r="N43" s="18">
        <f t="shared" si="3"/>
        <v>6448.01</v>
      </c>
      <c r="O43" s="19">
        <f t="shared" si="2"/>
        <v>43551.99</v>
      </c>
    </row>
    <row r="44" spans="2:16" s="20" customFormat="1" ht="16.5" thickBot="1" x14ac:dyDescent="0.3">
      <c r="B44" s="13">
        <v>39</v>
      </c>
      <c r="C44" s="42" t="s">
        <v>40</v>
      </c>
      <c r="D44" s="42">
        <v>71000</v>
      </c>
      <c r="E44" s="24">
        <f>IF(D44&gt;=[1]Datos!$D$14,([1]Datos!$D$14*[1]Datos!$C$14),IF(D44&lt;=[1]Datos!$D$14,(D44*[1]Datos!$C$14)))</f>
        <v>2037.7</v>
      </c>
      <c r="F44" s="25">
        <f>IF(D44&gt;=[1]Datos!$D$15,([1]Datos!$D$15*[1]Datos!$C$15),IF(D44&lt;=[1]Datos!$D$15,(D44*[1]Datos!$C$15)))</f>
        <v>2158.4</v>
      </c>
      <c r="G44" s="25"/>
      <c r="H44" s="18">
        <f t="shared" si="0"/>
        <v>66803.899999999994</v>
      </c>
      <c r="I44" s="18">
        <f>IF(H44&lt;=[1]Datos!$G$7,"0",IF(H44&lt;=[1]Datos!$G$8,(H44-[1]Datos!$F$8)*[1]Datos!$I$6,IF(H44&lt;=[1]Datos!$G$9,[1]Datos!$I$8+(H44-[1]Datos!$F$9)*[1]Datos!$J$6,IF(H44&gt;=[1]Datos!$F$10,([1]Datos!$I$8+[1]Datos!$J$8)+(H44-[1]Datos!$F$10)*[1]Datos!$K$6))))</f>
        <v>5556.6556666666656</v>
      </c>
      <c r="J44" s="25"/>
      <c r="K44" s="25">
        <v>25</v>
      </c>
      <c r="L44" s="19">
        <f>+G44+J44+K44</f>
        <v>25</v>
      </c>
      <c r="M44" s="25"/>
      <c r="N44" s="18">
        <f t="shared" si="3"/>
        <v>9777.755666666666</v>
      </c>
      <c r="O44" s="19">
        <f t="shared" si="2"/>
        <v>61222.244333333336</v>
      </c>
    </row>
    <row r="45" spans="2:16" s="12" customFormat="1" ht="15.75" customHeight="1" x14ac:dyDescent="0.25">
      <c r="B45" s="49" t="s">
        <v>41</v>
      </c>
      <c r="C45" s="50"/>
      <c r="D45" s="43">
        <f>SUM(D6:D44)</f>
        <v>2164313.34</v>
      </c>
      <c r="E45" s="43">
        <f t="shared" ref="E45:O45" si="6">SUM(E6:E44)</f>
        <v>62115.792857999979</v>
      </c>
      <c r="F45" s="43">
        <f t="shared" si="6"/>
        <v>62530.925535999995</v>
      </c>
      <c r="G45" s="43">
        <f t="shared" ca="1" si="6"/>
        <v>2162000</v>
      </c>
      <c r="H45" s="43">
        <f t="shared" ca="1" si="6"/>
        <v>2162000</v>
      </c>
      <c r="I45" s="43">
        <f t="shared" si="6"/>
        <v>173413.65449999995</v>
      </c>
      <c r="J45" s="43">
        <f t="shared" si="6"/>
        <v>27236.958200000001</v>
      </c>
      <c r="K45" s="43">
        <f t="shared" si="6"/>
        <v>975</v>
      </c>
      <c r="L45" s="43">
        <f t="shared" si="6"/>
        <v>41370.068200000002</v>
      </c>
      <c r="M45" s="43">
        <f t="shared" si="6"/>
        <v>0</v>
      </c>
      <c r="N45" s="43">
        <f t="shared" si="6"/>
        <v>339430.44109400001</v>
      </c>
      <c r="O45" s="43">
        <f t="shared" si="6"/>
        <v>1824882.8989059997</v>
      </c>
    </row>
    <row r="47" spans="2:16" x14ac:dyDescent="0.25">
      <c r="J47" s="45"/>
      <c r="O47" s="44"/>
    </row>
    <row r="48" spans="2:16" x14ac:dyDescent="0.25">
      <c r="E48" s="2" t="s">
        <v>42</v>
      </c>
      <c r="J48" s="45"/>
      <c r="O48" s="45"/>
    </row>
    <row r="49" spans="3:12" x14ac:dyDescent="0.25">
      <c r="C49" s="44" t="s">
        <v>43</v>
      </c>
      <c r="L49" s="2" t="s">
        <v>44</v>
      </c>
    </row>
    <row r="50" spans="3:12" x14ac:dyDescent="0.25">
      <c r="C50" s="46" t="s">
        <v>45</v>
      </c>
      <c r="L50" s="47" t="s">
        <v>46</v>
      </c>
    </row>
  </sheetData>
  <mergeCells count="3">
    <mergeCell ref="B2:O2"/>
    <mergeCell ref="B3:O3"/>
    <mergeCell ref="B45:C4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Leslie M Coste Pérez</cp:lastModifiedBy>
  <dcterms:created xsi:type="dcterms:W3CDTF">2022-02-09T19:05:17Z</dcterms:created>
  <dcterms:modified xsi:type="dcterms:W3CDTF">2022-02-09T19:14:50Z</dcterms:modified>
</cp:coreProperties>
</file>