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Nóminas\JULIO\"/>
    </mc:Choice>
  </mc:AlternateContent>
  <xr:revisionPtr revIDLastSave="0" documentId="13_ncr:1_{701240F4-210A-48AD-8140-B5492FCA2A0D}" xr6:coauthVersionLast="47" xr6:coauthVersionMax="47" xr10:uidLastSave="{00000000-0000-0000-0000-000000000000}"/>
  <bookViews>
    <workbookView xWindow="-120" yWindow="-120" windowWidth="29040" windowHeight="15840" tabRatio="872" xr2:uid="{00000000-000D-0000-FFFF-FFFF00000000}"/>
  </bookViews>
  <sheets>
    <sheet name="Caracter eventual" sheetId="23" r:id="rId1"/>
    <sheet name="Datos" sheetId="9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23" l="1"/>
  <c r="F12" i="23"/>
  <c r="E12" i="23"/>
  <c r="D12" i="23"/>
  <c r="K12" i="23"/>
  <c r="H10" i="23" l="1"/>
  <c r="H11" i="23"/>
  <c r="H9" i="23"/>
  <c r="H12" i="23" l="1"/>
  <c r="M11" i="23"/>
  <c r="L10" i="23"/>
  <c r="M10" i="23" s="1"/>
  <c r="L9" i="23"/>
  <c r="L12" i="23" s="1"/>
  <c r="M9" i="23" l="1"/>
  <c r="M12" i="23" s="1"/>
  <c r="D7" i="9"/>
  <c r="G7" i="9" s="1"/>
  <c r="L7" i="9"/>
  <c r="D8" i="9"/>
  <c r="G8" i="9" s="1"/>
  <c r="K8" i="9"/>
  <c r="D9" i="9"/>
  <c r="D10" i="9"/>
  <c r="G9" i="9" s="1"/>
  <c r="C16" i="9"/>
  <c r="F8" i="9" l="1"/>
  <c r="F10" i="9"/>
  <c r="F9" i="9"/>
  <c r="H9" i="9" s="1"/>
  <c r="J8" i="9" s="1"/>
  <c r="H8" i="9" l="1"/>
  <c r="I8" i="9" s="1"/>
  <c r="L11" i="9" l="1"/>
</calcChain>
</file>

<file path=xl/sharedStrings.xml><?xml version="1.0" encoding="utf-8"?>
<sst xmlns="http://schemas.openxmlformats.org/spreadsheetml/2006/main" count="68" uniqueCount="60">
  <si>
    <t>ISR</t>
  </si>
  <si>
    <t>SFS</t>
  </si>
  <si>
    <t>AFP</t>
  </si>
  <si>
    <t xml:space="preserve">Sueldo Bruto </t>
  </si>
  <si>
    <t>No.</t>
  </si>
  <si>
    <t>Tabla para el Calculo Mensual Del ISR</t>
  </si>
  <si>
    <t>Escala anual</t>
  </si>
  <si>
    <t>​Rentas hasta RD$416,220.00</t>
  </si>
  <si>
    <t>​​Exent​o</t>
  </si>
  <si>
    <t>​Rentas desde RD$416,220.01 hasta RD$624,329.00</t>
  </si>
  <si>
    <t>​15% del excedente de RD$416,220.01</t>
  </si>
  <si>
    <t>​Rentas desde RD$624,329.01 hasta RD$867,123.00</t>
  </si>
  <si>
    <t>​RD$31,216.00 más el 20% del excedente de RD$624,329.01</t>
  </si>
  <si>
    <t>​Rentas desde  RD$867,123.01 en adelante</t>
  </si>
  <si>
    <t>​RD$79,776.00 más el 25% del excedente de RD$867,123.01</t>
  </si>
  <si>
    <t>​Tasa Annual</t>
  </si>
  <si>
    <t>Exento</t>
  </si>
  <si>
    <t>Tasa Mensual</t>
  </si>
  <si>
    <t>Escala Anual</t>
  </si>
  <si>
    <t>Cantidad De Meses Anual</t>
  </si>
  <si>
    <t>Mensual</t>
  </si>
  <si>
    <t>Desde</t>
  </si>
  <si>
    <t xml:space="preserve">Salarios Comprendido entre </t>
  </si>
  <si>
    <t>Hasta</t>
  </si>
  <si>
    <t xml:space="preserve">En adelante </t>
  </si>
  <si>
    <t>Porcentaje</t>
  </si>
  <si>
    <t>Excedente Mensual</t>
  </si>
  <si>
    <t>15% del excedente de RD$34,685.01</t>
  </si>
  <si>
    <t>RD$6,647.93 mas el 25% del excedente de RD$72,260.26</t>
  </si>
  <si>
    <t>RD$2,601.36 mas el 20% del excedente de RD$52,027.43</t>
  </si>
  <si>
    <t>Tabla extraída de la DGII</t>
  </si>
  <si>
    <t>Salario Neto para Calculo del ISR</t>
  </si>
  <si>
    <t>Total AFP y SFS</t>
  </si>
  <si>
    <t>Calculo AFP y SFS</t>
  </si>
  <si>
    <t>Tabla extraída de la TSS</t>
  </si>
  <si>
    <t>Salario Tope Mensual</t>
  </si>
  <si>
    <t>Total RD$</t>
  </si>
  <si>
    <r>
      <rPr>
        <b/>
        <sz val="10"/>
        <color rgb="FF414141"/>
        <rFont val="Calibri Light"/>
        <family val="2"/>
      </rPr>
      <t>Escala Mensua</t>
    </r>
    <r>
      <rPr>
        <sz val="10"/>
        <color rgb="FF414141"/>
        <rFont val="Calibri Light"/>
        <family val="2"/>
      </rPr>
      <t>l</t>
    </r>
  </si>
  <si>
    <t>Seguro Complementario</t>
  </si>
  <si>
    <t xml:space="preserve">Otros Descuentos </t>
  </si>
  <si>
    <t>Total Descuentos</t>
  </si>
  <si>
    <t>Salario a Pagar</t>
  </si>
  <si>
    <t xml:space="preserve">Dependiente Adicional </t>
  </si>
  <si>
    <t xml:space="preserve">       </t>
  </si>
  <si>
    <t>N/A</t>
  </si>
  <si>
    <t>Cargo</t>
  </si>
  <si>
    <t>Asesor Externo</t>
  </si>
  <si>
    <t xml:space="preserve">Sexo </t>
  </si>
  <si>
    <t>M</t>
  </si>
  <si>
    <t>Enc. Dpto. Administrativo y Financiero</t>
  </si>
  <si>
    <t xml:space="preserve">Enc. División de Contabilidad </t>
  </si>
  <si>
    <t xml:space="preserve">Analista de Presupuesto </t>
  </si>
  <si>
    <t>Giancarlo Ricardo</t>
  </si>
  <si>
    <t>Merary Lantigua</t>
  </si>
  <si>
    <t>Carlos Castellanos</t>
  </si>
  <si>
    <t xml:space="preserve">Revisado por: </t>
  </si>
  <si>
    <t xml:space="preserve">Preparado Por: </t>
  </si>
  <si>
    <t>Aprobado por:</t>
  </si>
  <si>
    <t>Nómina de Caracter Eventual Julio 2022</t>
  </si>
  <si>
    <t>Unidad de Análisis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</si>
</sst>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 Light"/>
      <family val="2"/>
    </font>
    <font>
      <sz val="10"/>
      <color theme="1"/>
      <name val="Calibri Light"/>
      <family val="2"/>
    </font>
    <font>
      <sz val="10"/>
      <color rgb="FF222120"/>
      <name val="Calibri Light"/>
      <family val="2"/>
    </font>
    <font>
      <sz val="12"/>
      <color rgb="FF414141"/>
      <name val="Calibri Light"/>
      <family val="2"/>
    </font>
    <font>
      <sz val="12"/>
      <color rgb="FF222120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0"/>
      <name val="Calibri Light"/>
      <family val="2"/>
    </font>
    <font>
      <sz val="10"/>
      <color rgb="FF414141"/>
      <name val="Calibri Light"/>
      <family val="2"/>
    </font>
    <font>
      <b/>
      <sz val="10"/>
      <color rgb="FF414141"/>
      <name val="Calibri Light"/>
      <family val="2"/>
    </font>
    <font>
      <b/>
      <sz val="10"/>
      <color theme="1"/>
      <name val="Calibri Light"/>
      <family val="2"/>
    </font>
    <font>
      <b/>
      <sz val="14"/>
      <color theme="1"/>
      <name val="Calibri Light"/>
      <family val="2"/>
    </font>
    <font>
      <b/>
      <u/>
      <sz val="12"/>
      <color theme="1"/>
      <name val="Calibri Light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C4C4C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43" fontId="3" fillId="0" borderId="1" xfId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/>
    </xf>
    <xf numFmtId="43" fontId="3" fillId="0" borderId="1" xfId="0" applyNumberFormat="1" applyFont="1" applyBorder="1" applyAlignment="1">
      <alignment horizontal="right" vertical="center" wrapText="1"/>
    </xf>
    <xf numFmtId="43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17" fontId="2" fillId="2" borderId="8" xfId="0" applyNumberFormat="1" applyFont="1" applyFill="1" applyBorder="1" applyAlignment="1">
      <alignment horizontal="center" vertical="center" wrapText="1"/>
    </xf>
    <xf numFmtId="17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9" fontId="7" fillId="0" borderId="0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top" wrapText="1"/>
    </xf>
    <xf numFmtId="43" fontId="3" fillId="0" borderId="1" xfId="1" applyFont="1" applyBorder="1"/>
    <xf numFmtId="0" fontId="8" fillId="0" borderId="0" xfId="0" applyFont="1"/>
    <xf numFmtId="17" fontId="7" fillId="0" borderId="0" xfId="0" applyNumberFormat="1" applyFont="1" applyBorder="1" applyAlignment="1">
      <alignment horizontal="center"/>
    </xf>
    <xf numFmtId="17" fontId="7" fillId="2" borderId="12" xfId="0" applyNumberFormat="1" applyFont="1" applyFill="1" applyBorder="1" applyAlignment="1">
      <alignment horizontal="center"/>
    </xf>
    <xf numFmtId="43" fontId="8" fillId="0" borderId="1" xfId="1" applyFont="1" applyBorder="1"/>
    <xf numFmtId="43" fontId="7" fillId="0" borderId="0" xfId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10" fontId="8" fillId="0" borderId="16" xfId="2" applyNumberFormat="1" applyFont="1" applyFill="1" applyBorder="1" applyAlignment="1">
      <alignment horizontal="center" vertical="center" wrapText="1"/>
    </xf>
    <xf numFmtId="43" fontId="8" fillId="0" borderId="2" xfId="1" applyFont="1" applyBorder="1" applyAlignment="1">
      <alignment horizontal="center" vertical="center" wrapText="1"/>
    </xf>
    <xf numFmtId="10" fontId="8" fillId="0" borderId="22" xfId="2" applyNumberFormat="1" applyFont="1" applyFill="1" applyBorder="1" applyAlignment="1">
      <alignment horizontal="center" vertical="center" wrapText="1"/>
    </xf>
    <xf numFmtId="43" fontId="8" fillId="0" borderId="3" xfId="1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10" fontId="2" fillId="6" borderId="6" xfId="2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7" fontId="9" fillId="4" borderId="2" xfId="0" applyNumberFormat="1" applyFont="1" applyFill="1" applyBorder="1" applyAlignment="1">
      <alignment horizontal="center" vertical="center"/>
    </xf>
    <xf numFmtId="17" fontId="12" fillId="4" borderId="2" xfId="0" applyNumberFormat="1" applyFont="1" applyFill="1" applyBorder="1" applyAlignment="1">
      <alignment horizontal="center" vertical="center"/>
    </xf>
    <xf numFmtId="17" fontId="12" fillId="4" borderId="2" xfId="0" applyNumberFormat="1" applyFont="1" applyFill="1" applyBorder="1" applyAlignment="1">
      <alignment horizontal="center" vertical="center" wrapText="1"/>
    </xf>
    <xf numFmtId="9" fontId="12" fillId="4" borderId="2" xfId="2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3" fillId="0" borderId="1" xfId="0" applyFont="1" applyBorder="1"/>
    <xf numFmtId="17" fontId="12" fillId="0" borderId="1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right"/>
    </xf>
    <xf numFmtId="43" fontId="12" fillId="0" borderId="1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8" fillId="0" borderId="0" xfId="0" applyFont="1" applyAlignment="1">
      <alignment vertical="center"/>
    </xf>
    <xf numFmtId="43" fontId="8" fillId="0" borderId="3" xfId="1" applyFont="1" applyBorder="1" applyAlignment="1">
      <alignment horizontal="right" vertical="center"/>
    </xf>
    <xf numFmtId="43" fontId="8" fillId="0" borderId="1" xfId="1" applyFont="1" applyFill="1" applyBorder="1" applyAlignment="1">
      <alignment vertical="center"/>
    </xf>
    <xf numFmtId="43" fontId="8" fillId="0" borderId="0" xfId="0" applyNumberFormat="1" applyFont="1"/>
    <xf numFmtId="0" fontId="7" fillId="0" borderId="0" xfId="0" applyFont="1"/>
    <xf numFmtId="43" fontId="0" fillId="0" borderId="0" xfId="1" applyFont="1"/>
    <xf numFmtId="0" fontId="8" fillId="0" borderId="3" xfId="0" applyFont="1" applyFill="1" applyBorder="1" applyAlignment="1">
      <alignment horizontal="left" vertical="center"/>
    </xf>
    <xf numFmtId="43" fontId="8" fillId="0" borderId="3" xfId="1" applyFont="1" applyBorder="1"/>
    <xf numFmtId="0" fontId="14" fillId="0" borderId="0" xfId="0" applyFont="1"/>
    <xf numFmtId="0" fontId="15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3" fontId="8" fillId="0" borderId="3" xfId="1" applyFont="1" applyFill="1" applyBorder="1" applyAlignment="1">
      <alignment vertical="center"/>
    </xf>
    <xf numFmtId="43" fontId="7" fillId="0" borderId="25" xfId="1" applyFont="1" applyFill="1" applyBorder="1" applyAlignment="1">
      <alignment vertical="center"/>
    </xf>
    <xf numFmtId="43" fontId="7" fillId="0" borderId="26" xfId="1" applyFont="1" applyFill="1" applyBorder="1" applyAlignment="1">
      <alignment vertical="center"/>
    </xf>
    <xf numFmtId="0" fontId="16" fillId="0" borderId="0" xfId="0" applyFont="1"/>
    <xf numFmtId="0" fontId="7" fillId="0" borderId="2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/>
    <xf numFmtId="0" fontId="7" fillId="0" borderId="0" xfId="0" applyFont="1" applyFill="1" applyBorder="1" applyAlignment="1">
      <alignment horizontal="center" vertical="center"/>
    </xf>
    <xf numFmtId="43" fontId="7" fillId="0" borderId="0" xfId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" fontId="2" fillId="2" borderId="17" xfId="0" applyNumberFormat="1" applyFont="1" applyFill="1" applyBorder="1" applyAlignment="1">
      <alignment horizontal="center" vertical="center" wrapText="1"/>
    </xf>
    <xf numFmtId="17" fontId="2" fillId="2" borderId="0" xfId="0" applyNumberFormat="1" applyFont="1" applyFill="1" applyBorder="1" applyAlignment="1">
      <alignment horizontal="center" vertical="center" wrapText="1"/>
    </xf>
    <xf numFmtId="17" fontId="7" fillId="5" borderId="5" xfId="0" applyNumberFormat="1" applyFont="1" applyFill="1" applyBorder="1" applyAlignment="1">
      <alignment horizontal="center"/>
    </xf>
    <xf numFmtId="17" fontId="7" fillId="5" borderId="7" xfId="0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17" fontId="7" fillId="5" borderId="5" xfId="0" applyNumberFormat="1" applyFont="1" applyFill="1" applyBorder="1" applyAlignment="1">
      <alignment horizontal="center" vertical="center" wrapText="1"/>
    </xf>
    <xf numFmtId="17" fontId="7" fillId="5" borderId="7" xfId="0" applyNumberFormat="1" applyFont="1" applyFill="1" applyBorder="1" applyAlignment="1">
      <alignment horizontal="center" vertical="center" wrapText="1"/>
    </xf>
    <xf numFmtId="17" fontId="2" fillId="5" borderId="1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center"/>
    </xf>
    <xf numFmtId="17" fontId="12" fillId="4" borderId="1" xfId="0" applyNumberFormat="1" applyFont="1" applyFill="1" applyBorder="1" applyAlignment="1">
      <alignment horizontal="center" vertical="center" wrapText="1"/>
    </xf>
    <xf numFmtId="17" fontId="7" fillId="2" borderId="4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1</xdr:row>
      <xdr:rowOff>15875</xdr:rowOff>
    </xdr:from>
    <xdr:to>
      <xdr:col>7</xdr:col>
      <xdr:colOff>511175</xdr:colOff>
      <xdr:row>3</xdr:row>
      <xdr:rowOff>111125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0AB8D5-83D8-4155-A132-F954CC0920C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9750" y="206375"/>
          <a:ext cx="1479550" cy="4762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650184</xdr:colOff>
      <xdr:row>10</xdr:row>
      <xdr:rowOff>200025</xdr:rowOff>
    </xdr:from>
    <xdr:ext cx="6217341" cy="134302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0214" t="37690" r="26865" b="49531"/>
        <a:stretch/>
      </xdr:blipFill>
      <xdr:spPr>
        <a:xfrm>
          <a:off x="13651809" y="2857500"/>
          <a:ext cx="6217341" cy="1343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Q35"/>
  <sheetViews>
    <sheetView showGridLines="0" tabSelected="1" zoomScaleNormal="100" workbookViewId="0">
      <selection activeCell="C15" sqref="C15"/>
    </sheetView>
  </sheetViews>
  <sheetFormatPr baseColWidth="10" defaultColWidth="20.28515625" defaultRowHeight="15" x14ac:dyDescent="0.25"/>
  <cols>
    <col min="1" max="1" width="6.140625" customWidth="1"/>
    <col min="2" max="2" width="23.140625" bestFit="1" customWidth="1"/>
    <col min="3" max="3" width="11.5703125" customWidth="1"/>
    <col min="4" max="4" width="19.28515625" customWidth="1"/>
    <col min="5" max="5" width="17.28515625" customWidth="1"/>
    <col min="6" max="6" width="16.42578125" customWidth="1"/>
    <col min="7" max="7" width="17.42578125" customWidth="1"/>
    <col min="8" max="8" width="21.85546875" customWidth="1"/>
    <col min="9" max="9" width="16.85546875" customWidth="1"/>
    <col min="10" max="10" width="0.28515625" hidden="1" customWidth="1"/>
    <col min="11" max="11" width="13.85546875" customWidth="1"/>
    <col min="12" max="12" width="19.140625" customWidth="1"/>
    <col min="13" max="13" width="23.85546875" customWidth="1"/>
  </cols>
  <sheetData>
    <row r="5" spans="1:17" s="15" customFormat="1" ht="18.75" x14ac:dyDescent="0.25">
      <c r="B5" s="78" t="s">
        <v>59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51"/>
      <c r="O5" s="51"/>
      <c r="P5" s="51"/>
    </row>
    <row r="6" spans="1:17" s="15" customFormat="1" ht="18.75" x14ac:dyDescent="0.25">
      <c r="B6" s="78" t="s">
        <v>58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51"/>
      <c r="O6" s="51"/>
      <c r="P6" s="51"/>
      <c r="Q6" s="51"/>
    </row>
    <row r="7" spans="1:17" ht="15.75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7" s="46" customFormat="1" ht="30" customHeight="1" x14ac:dyDescent="0.25">
      <c r="A8" s="9" t="s">
        <v>4</v>
      </c>
      <c r="B8" s="9" t="s">
        <v>45</v>
      </c>
      <c r="C8" s="9" t="s">
        <v>47</v>
      </c>
      <c r="D8" s="9" t="s">
        <v>3</v>
      </c>
      <c r="E8" s="9" t="s">
        <v>2</v>
      </c>
      <c r="F8" s="9" t="s">
        <v>1</v>
      </c>
      <c r="G8" s="9" t="s">
        <v>42</v>
      </c>
      <c r="H8" s="9" t="s">
        <v>31</v>
      </c>
      <c r="I8" s="9" t="s">
        <v>0</v>
      </c>
      <c r="J8" s="9" t="s">
        <v>38</v>
      </c>
      <c r="K8" s="9" t="s">
        <v>39</v>
      </c>
      <c r="L8" s="9" t="s">
        <v>40</v>
      </c>
      <c r="M8" s="9" t="s">
        <v>41</v>
      </c>
    </row>
    <row r="9" spans="1:17" s="52" customFormat="1" ht="15.75" x14ac:dyDescent="0.25">
      <c r="A9" s="47">
        <v>1</v>
      </c>
      <c r="B9" s="75" t="s">
        <v>46</v>
      </c>
      <c r="C9" s="62" t="s">
        <v>48</v>
      </c>
      <c r="D9" s="18">
        <v>150000</v>
      </c>
      <c r="E9" s="54">
        <v>4305</v>
      </c>
      <c r="F9" s="54">
        <v>4560</v>
      </c>
      <c r="G9" s="54">
        <v>0</v>
      </c>
      <c r="H9" s="54">
        <f>+D9-(E9+F9+G9)</f>
        <v>141135</v>
      </c>
      <c r="I9" s="54">
        <v>23866.62</v>
      </c>
      <c r="J9" s="54" t="s">
        <v>44</v>
      </c>
      <c r="K9" s="54">
        <v>25</v>
      </c>
      <c r="L9" s="54">
        <f>+E9+F9+I9+K9</f>
        <v>32756.62</v>
      </c>
      <c r="M9" s="31">
        <f>+D9-L9</f>
        <v>117243.38</v>
      </c>
      <c r="N9" s="50"/>
    </row>
    <row r="10" spans="1:17" s="52" customFormat="1" ht="15.75" x14ac:dyDescent="0.25">
      <c r="A10" s="49">
        <v>2</v>
      </c>
      <c r="B10" s="58" t="s">
        <v>46</v>
      </c>
      <c r="C10" s="63" t="s">
        <v>48</v>
      </c>
      <c r="D10" s="59">
        <v>170000</v>
      </c>
      <c r="E10" s="64">
        <v>4879</v>
      </c>
      <c r="F10" s="64">
        <v>4943.8</v>
      </c>
      <c r="G10" s="64">
        <v>0</v>
      </c>
      <c r="H10" s="54">
        <f t="shared" ref="H10:H11" si="0">+D10-(E10+F10+G10)</f>
        <v>160177.20000000001</v>
      </c>
      <c r="I10" s="64">
        <v>28627.17</v>
      </c>
      <c r="J10" s="64" t="s">
        <v>44</v>
      </c>
      <c r="K10" s="64">
        <v>25</v>
      </c>
      <c r="L10" s="64">
        <f>+E10+F10+I10+K10</f>
        <v>38474.97</v>
      </c>
      <c r="M10" s="53">
        <f>+D10-L10</f>
        <v>131525.03</v>
      </c>
      <c r="N10" s="50"/>
    </row>
    <row r="11" spans="1:17" s="52" customFormat="1" ht="15.75" x14ac:dyDescent="0.25">
      <c r="A11" s="47">
        <v>3</v>
      </c>
      <c r="B11" s="69" t="s">
        <v>46</v>
      </c>
      <c r="C11" s="62" t="s">
        <v>48</v>
      </c>
      <c r="D11" s="18">
        <v>170000</v>
      </c>
      <c r="E11" s="54">
        <v>4879</v>
      </c>
      <c r="F11" s="54">
        <v>4943.8</v>
      </c>
      <c r="G11" s="54"/>
      <c r="H11" s="54">
        <f t="shared" si="0"/>
        <v>160177.20000000001</v>
      </c>
      <c r="I11" s="54">
        <v>28627.17</v>
      </c>
      <c r="J11" s="54"/>
      <c r="K11" s="54">
        <v>25</v>
      </c>
      <c r="L11" s="54">
        <v>38474.97</v>
      </c>
      <c r="M11" s="31">
        <f>+D11-L11</f>
        <v>131525.03</v>
      </c>
      <c r="N11" s="50"/>
    </row>
    <row r="12" spans="1:17" s="52" customFormat="1" ht="16.5" thickBot="1" x14ac:dyDescent="0.3">
      <c r="A12" s="76" t="s">
        <v>36</v>
      </c>
      <c r="B12" s="77"/>
      <c r="C12" s="68"/>
      <c r="D12" s="65">
        <f>SUM(D9:D11)</f>
        <v>490000</v>
      </c>
      <c r="E12" s="65">
        <f>SUM(E9:E11)</f>
        <v>14063</v>
      </c>
      <c r="F12" s="65">
        <f>SUM(F9:F11)</f>
        <v>14447.599999999999</v>
      </c>
      <c r="G12" s="65"/>
      <c r="H12" s="65">
        <f>SUM(H9:H11)</f>
        <v>461489.4</v>
      </c>
      <c r="I12" s="65">
        <f>SUM(I9:I11)</f>
        <v>81120.959999999992</v>
      </c>
      <c r="J12" s="65"/>
      <c r="K12" s="65">
        <f>SUM(K9:K11)</f>
        <v>75</v>
      </c>
      <c r="L12" s="65">
        <f>SUM(L9:L11)</f>
        <v>109706.56</v>
      </c>
      <c r="M12" s="66">
        <f>SUM(M9:M11)</f>
        <v>380293.44</v>
      </c>
    </row>
    <row r="13" spans="1:17" s="52" customFormat="1" ht="15.75" x14ac:dyDescent="0.25">
      <c r="A13" s="73"/>
      <c r="B13" s="73"/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1:17" s="52" customFormat="1" ht="15.75" x14ac:dyDescent="0.25">
      <c r="A14" s="73"/>
      <c r="B14" s="73"/>
      <c r="C14" s="73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7" s="52" customFormat="1" ht="15.75" x14ac:dyDescent="0.25">
      <c r="A15" s="73"/>
      <c r="B15" s="73"/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7" s="52" customFormat="1" ht="15.75" x14ac:dyDescent="0.25">
      <c r="A16" s="73"/>
      <c r="B16" s="73"/>
      <c r="C16" s="73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1:14" s="52" customFormat="1" ht="15.75" x14ac:dyDescent="0.25">
      <c r="A17" s="73"/>
      <c r="B17" s="73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pans="1:14" s="52" customFormat="1" ht="15.75" x14ac:dyDescent="0.25">
      <c r="A18" s="73"/>
      <c r="B18" s="73"/>
      <c r="C18" s="73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19" spans="1:14" s="52" customFormat="1" ht="15.75" x14ac:dyDescent="0.25">
      <c r="A19" s="73"/>
      <c r="B19" s="73"/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1:14" s="52" customFormat="1" ht="15.75" x14ac:dyDescent="0.25">
      <c r="A20" s="73"/>
      <c r="B20" s="73"/>
      <c r="C20" s="73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1:14" s="52" customFormat="1" ht="15.75" x14ac:dyDescent="0.25">
      <c r="A21" s="73"/>
      <c r="B21" s="73"/>
      <c r="C21" s="73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4" ht="15.75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4" ht="15.75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14" ht="15.75" x14ac:dyDescent="0.25">
      <c r="A24" s="60"/>
      <c r="B24" s="15"/>
      <c r="C24" s="15"/>
      <c r="D24" s="15"/>
      <c r="E24" s="15"/>
      <c r="F24" s="15"/>
      <c r="G24" s="61"/>
      <c r="H24" s="61"/>
      <c r="I24" s="61"/>
      <c r="J24" s="61"/>
      <c r="K24" s="60"/>
      <c r="L24" s="15"/>
      <c r="M24" s="61"/>
    </row>
    <row r="25" spans="1:14" ht="15.75" x14ac:dyDescent="0.25">
      <c r="A25" s="15"/>
      <c r="B25" t="s">
        <v>56</v>
      </c>
      <c r="C25" s="15"/>
      <c r="D25" s="60"/>
      <c r="E25" s="15"/>
      <c r="F25" t="s">
        <v>55</v>
      </c>
      <c r="J25" s="15"/>
      <c r="K25" t="s">
        <v>57</v>
      </c>
      <c r="L25" s="15"/>
      <c r="M25" s="15"/>
      <c r="N25" s="15"/>
    </row>
    <row r="26" spans="1:14" ht="15.75" x14ac:dyDescent="0.25">
      <c r="A26" s="15"/>
      <c r="C26" s="15"/>
      <c r="D26" s="60"/>
      <c r="E26" s="15"/>
      <c r="J26" s="15"/>
      <c r="L26" s="15"/>
      <c r="M26" s="15"/>
      <c r="N26" s="15"/>
    </row>
    <row r="27" spans="1:14" ht="15.75" x14ac:dyDescent="0.25">
      <c r="B27" s="72" t="s">
        <v>53</v>
      </c>
      <c r="C27" s="15"/>
      <c r="D27" s="15"/>
      <c r="E27" s="15"/>
      <c r="F27" s="70" t="s">
        <v>54</v>
      </c>
      <c r="G27" s="71"/>
      <c r="H27" s="67"/>
      <c r="K27" s="56" t="s">
        <v>52</v>
      </c>
      <c r="L27" s="55"/>
      <c r="M27" s="55"/>
      <c r="N27" s="55"/>
    </row>
    <row r="28" spans="1:14" ht="15.75" x14ac:dyDescent="0.25">
      <c r="B28" t="s">
        <v>51</v>
      </c>
      <c r="C28" s="55"/>
      <c r="D28" s="55"/>
      <c r="E28" s="15"/>
      <c r="F28" s="71" t="s">
        <v>50</v>
      </c>
      <c r="G28" s="71"/>
      <c r="K28" t="s">
        <v>49</v>
      </c>
    </row>
    <row r="29" spans="1:14" x14ac:dyDescent="0.25">
      <c r="F29" s="71"/>
      <c r="G29" s="71"/>
    </row>
    <row r="35" spans="7:7" x14ac:dyDescent="0.25">
      <c r="G35" s="57" t="s">
        <v>43</v>
      </c>
    </row>
  </sheetData>
  <mergeCells count="3">
    <mergeCell ref="A12:B12"/>
    <mergeCell ref="B5:M5"/>
    <mergeCell ref="B6:M6"/>
  </mergeCells>
  <printOptions horizontalCentered="1"/>
  <pageMargins left="0.70866141732283505" right="0.70866141732283505" top="0.74803149606299202" bottom="0.74803149606299202" header="0.31496062992126" footer="0.31496062992126"/>
  <pageSetup paperSize="5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2:R16"/>
  <sheetViews>
    <sheetView showGridLines="0" workbookViewId="0">
      <selection activeCell="D14" sqref="D14:D15"/>
    </sheetView>
  </sheetViews>
  <sheetFormatPr baseColWidth="10" defaultColWidth="11.42578125" defaultRowHeight="15" x14ac:dyDescent="0.25"/>
  <cols>
    <col min="1" max="1" width="6.42578125" customWidth="1"/>
    <col min="3" max="3" width="12.5703125" customWidth="1"/>
    <col min="4" max="4" width="15.85546875" customWidth="1"/>
    <col min="12" max="12" width="24" customWidth="1"/>
    <col min="13" max="13" width="21.85546875" customWidth="1"/>
    <col min="17" max="17" width="39.85546875" customWidth="1"/>
    <col min="18" max="18" width="50.85546875" customWidth="1"/>
  </cols>
  <sheetData>
    <row r="2" spans="2:18" ht="15.75" thickBot="1" x14ac:dyDescent="0.3"/>
    <row r="3" spans="2:18" ht="16.5" thickBot="1" x14ac:dyDescent="0.3">
      <c r="B3" s="4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81" t="s">
        <v>30</v>
      </c>
      <c r="R3" s="82"/>
    </row>
    <row r="4" spans="2:18" ht="15.75" x14ac:dyDescent="0.25">
      <c r="B4" s="79" t="s">
        <v>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15"/>
      <c r="O4" s="16"/>
      <c r="P4" s="16"/>
      <c r="Q4" s="10" t="s">
        <v>6</v>
      </c>
      <c r="R4" s="10" t="s">
        <v>15</v>
      </c>
    </row>
    <row r="5" spans="2:18" ht="27.75" customHeight="1" thickBot="1" x14ac:dyDescent="0.3">
      <c r="B5" s="7"/>
      <c r="C5" s="8"/>
      <c r="D5" s="8"/>
      <c r="E5" s="8"/>
      <c r="F5" s="91" t="s">
        <v>22</v>
      </c>
      <c r="G5" s="92"/>
      <c r="H5" s="17"/>
      <c r="I5" s="88" t="s">
        <v>25</v>
      </c>
      <c r="J5" s="88"/>
      <c r="K5" s="88"/>
      <c r="L5" s="97"/>
      <c r="M5" s="97"/>
      <c r="N5" s="16"/>
      <c r="O5" s="15"/>
      <c r="P5" s="15"/>
      <c r="Q5" s="11" t="s">
        <v>7</v>
      </c>
      <c r="R5" s="11" t="s">
        <v>8</v>
      </c>
    </row>
    <row r="6" spans="2:18" ht="33.75" customHeight="1" x14ac:dyDescent="0.25">
      <c r="B6" s="32" t="s">
        <v>18</v>
      </c>
      <c r="C6" s="32" t="s">
        <v>19</v>
      </c>
      <c r="D6" s="33" t="s">
        <v>20</v>
      </c>
      <c r="E6" s="89" t="s">
        <v>37</v>
      </c>
      <c r="F6" s="34" t="s">
        <v>21</v>
      </c>
      <c r="G6" s="35" t="s">
        <v>23</v>
      </c>
      <c r="H6" s="36" t="s">
        <v>26</v>
      </c>
      <c r="I6" s="37">
        <v>0.15</v>
      </c>
      <c r="J6" s="37">
        <v>0.2</v>
      </c>
      <c r="K6" s="37">
        <v>0.25</v>
      </c>
      <c r="L6" s="96" t="s">
        <v>17</v>
      </c>
      <c r="M6" s="96"/>
      <c r="N6" s="12"/>
      <c r="O6" s="15"/>
      <c r="P6" s="15"/>
      <c r="Q6" s="11" t="s">
        <v>9</v>
      </c>
      <c r="R6" s="11" t="s">
        <v>10</v>
      </c>
    </row>
    <row r="7" spans="2:18" ht="17.25" customHeight="1" x14ac:dyDescent="0.25">
      <c r="B7" s="1">
        <v>416220</v>
      </c>
      <c r="C7" s="2">
        <v>12</v>
      </c>
      <c r="D7" s="1">
        <f>+B7/C7</f>
        <v>34685</v>
      </c>
      <c r="E7" s="90"/>
      <c r="F7" s="3">
        <v>0</v>
      </c>
      <c r="G7" s="3">
        <f>+D7</f>
        <v>34685</v>
      </c>
      <c r="H7" s="38" t="s">
        <v>16</v>
      </c>
      <c r="I7" s="39"/>
      <c r="J7" s="40"/>
      <c r="K7" s="40"/>
      <c r="L7" s="93" t="str">
        <f>+H7</f>
        <v>Exento</v>
      </c>
      <c r="M7" s="93"/>
      <c r="N7" s="16"/>
      <c r="O7" s="15"/>
      <c r="P7" s="15"/>
      <c r="Q7" s="11" t="s">
        <v>11</v>
      </c>
      <c r="R7" s="11" t="s">
        <v>12</v>
      </c>
    </row>
    <row r="8" spans="2:18" ht="17.25" customHeight="1" thickBot="1" x14ac:dyDescent="0.3">
      <c r="B8" s="1">
        <v>624329</v>
      </c>
      <c r="C8" s="2">
        <v>12</v>
      </c>
      <c r="D8" s="1">
        <f>+B8/C8</f>
        <v>52027.416666666664</v>
      </c>
      <c r="E8" s="90"/>
      <c r="F8" s="4">
        <f>+G7+0.01</f>
        <v>34685.01</v>
      </c>
      <c r="G8" s="5">
        <f>+D8</f>
        <v>52027.416666666664</v>
      </c>
      <c r="H8" s="41">
        <f>+G8-F8</f>
        <v>17342.406666666662</v>
      </c>
      <c r="I8" s="14">
        <f>+H8*I6</f>
        <v>2601.3609999999994</v>
      </c>
      <c r="J8" s="14">
        <f>+H9*J6</f>
        <v>4046.5646666666671</v>
      </c>
      <c r="K8" s="42">
        <f>+H10*K6</f>
        <v>0</v>
      </c>
      <c r="L8" s="94" t="s">
        <v>27</v>
      </c>
      <c r="M8" s="94"/>
      <c r="N8" s="19"/>
      <c r="O8" s="15"/>
      <c r="P8" s="15"/>
      <c r="Q8" s="11" t="s">
        <v>13</v>
      </c>
      <c r="R8" s="11" t="s">
        <v>14</v>
      </c>
    </row>
    <row r="9" spans="2:18" ht="17.25" customHeight="1" thickBot="1" x14ac:dyDescent="0.3">
      <c r="B9" s="1">
        <v>624329.01</v>
      </c>
      <c r="C9" s="2">
        <v>12</v>
      </c>
      <c r="D9" s="1">
        <f>+B9/C9</f>
        <v>52027.417500000003</v>
      </c>
      <c r="E9" s="90"/>
      <c r="F9" s="4">
        <f>G8+0.01</f>
        <v>52027.426666666666</v>
      </c>
      <c r="G9" s="5">
        <f>+D10</f>
        <v>72260.25</v>
      </c>
      <c r="H9" s="41">
        <f>+G9-F9</f>
        <v>20232.823333333334</v>
      </c>
      <c r="I9" s="39"/>
      <c r="J9" s="40"/>
      <c r="K9" s="40"/>
      <c r="L9" s="94" t="s">
        <v>29</v>
      </c>
      <c r="M9" s="94"/>
      <c r="N9" s="16"/>
      <c r="O9" s="15"/>
      <c r="P9" s="15"/>
      <c r="Q9" s="86" t="s">
        <v>34</v>
      </c>
      <c r="R9" s="87"/>
    </row>
    <row r="10" spans="2:18" ht="17.25" customHeight="1" x14ac:dyDescent="0.25">
      <c r="B10" s="1">
        <v>867123</v>
      </c>
      <c r="C10" s="2">
        <v>12</v>
      </c>
      <c r="D10" s="1">
        <f>+B10/C10</f>
        <v>72260.25</v>
      </c>
      <c r="E10" s="90"/>
      <c r="F10" s="4">
        <f>+G9+0.01</f>
        <v>72260.259999999995</v>
      </c>
      <c r="G10" s="6" t="s">
        <v>24</v>
      </c>
      <c r="H10" s="41"/>
      <c r="I10" s="39"/>
      <c r="J10" s="40"/>
      <c r="K10" s="40"/>
      <c r="L10" s="94" t="s">
        <v>28</v>
      </c>
      <c r="M10" s="94"/>
      <c r="N10" s="16"/>
      <c r="O10" s="16"/>
      <c r="P10" s="15"/>
      <c r="Q10" s="15"/>
      <c r="R10" s="15"/>
    </row>
    <row r="11" spans="2:18" ht="16.5" thickBot="1" x14ac:dyDescent="0.3">
      <c r="B11" s="43"/>
      <c r="C11" s="16"/>
      <c r="D11" s="16"/>
      <c r="E11" s="16"/>
      <c r="F11" s="16"/>
      <c r="G11" s="20"/>
      <c r="H11" s="13"/>
      <c r="I11" s="13"/>
      <c r="J11" s="16"/>
      <c r="K11" s="16"/>
      <c r="L11" s="95">
        <f>+I8+J8</f>
        <v>6647.9256666666661</v>
      </c>
      <c r="M11" s="95"/>
      <c r="N11" s="16"/>
      <c r="O11" s="16"/>
      <c r="P11" s="16"/>
      <c r="Q11" s="16"/>
      <c r="R11" s="16"/>
    </row>
    <row r="12" spans="2:18" ht="15.75" x14ac:dyDescent="0.25">
      <c r="B12" s="83" t="s">
        <v>33</v>
      </c>
      <c r="C12" s="84"/>
      <c r="D12" s="8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2:18" ht="30" customHeight="1" thickBot="1" x14ac:dyDescent="0.3">
      <c r="B13" s="21"/>
      <c r="C13" s="22" t="s">
        <v>25</v>
      </c>
      <c r="D13" s="23" t="s">
        <v>35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2:18" ht="15.75" x14ac:dyDescent="0.25">
      <c r="B14" s="44" t="s">
        <v>2</v>
      </c>
      <c r="C14" s="24">
        <v>2.87E-2</v>
      </c>
      <c r="D14" s="25">
        <v>269640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2:18" ht="16.5" thickBot="1" x14ac:dyDescent="0.3">
      <c r="B15" s="45" t="s">
        <v>1</v>
      </c>
      <c r="C15" s="26">
        <v>3.04E-2</v>
      </c>
      <c r="D15" s="27">
        <v>134820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2:18" ht="32.25" thickBot="1" x14ac:dyDescent="0.3">
      <c r="B16" s="28" t="s">
        <v>32</v>
      </c>
      <c r="C16" s="29">
        <f>(C14+C15)</f>
        <v>5.91E-2</v>
      </c>
      <c r="D16" s="30"/>
      <c r="E16" s="16"/>
      <c r="F16" s="16"/>
      <c r="G16" s="4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</sheetData>
  <mergeCells count="14">
    <mergeCell ref="B4:M4"/>
    <mergeCell ref="Q3:R3"/>
    <mergeCell ref="B12:D12"/>
    <mergeCell ref="Q9:R9"/>
    <mergeCell ref="I5:K5"/>
    <mergeCell ref="E6:E10"/>
    <mergeCell ref="F5:G5"/>
    <mergeCell ref="L7:M7"/>
    <mergeCell ref="L8:M8"/>
    <mergeCell ref="L9:M9"/>
    <mergeCell ref="L10:M10"/>
    <mergeCell ref="L11:M11"/>
    <mergeCell ref="L6:M6"/>
    <mergeCell ref="L5:M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Caracter eventual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Cueto</dc:creator>
  <cp:lastModifiedBy>Merary Lantigua Cordero</cp:lastModifiedBy>
  <cp:lastPrinted>2022-08-17T16:48:15Z</cp:lastPrinted>
  <dcterms:created xsi:type="dcterms:W3CDTF">2018-01-18T15:07:10Z</dcterms:created>
  <dcterms:modified xsi:type="dcterms:W3CDTF">2022-08-17T16:53:29Z</dcterms:modified>
</cp:coreProperties>
</file>