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-120" yWindow="-120" windowWidth="29040" windowHeight="15840"/>
  </bookViews>
  <sheets>
    <sheet name="Contratad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I27" i="2"/>
  <c r="H26" i="2"/>
  <c r="H27" i="2"/>
  <c r="K27" i="2" l="1"/>
  <c r="L27" i="2" s="1"/>
  <c r="K26" i="2"/>
  <c r="L26" i="2" s="1"/>
  <c r="H9" i="2"/>
  <c r="I9" i="2"/>
  <c r="O9" i="2"/>
  <c r="H10" i="2"/>
  <c r="I10" i="2"/>
  <c r="O10" i="2"/>
  <c r="R10" i="2"/>
  <c r="H11" i="2"/>
  <c r="K11" i="2" s="1"/>
  <c r="O11" i="2"/>
  <c r="H12" i="2"/>
  <c r="I12" i="2"/>
  <c r="O12" i="2"/>
  <c r="H13" i="2"/>
  <c r="I13" i="2"/>
  <c r="O13" i="2"/>
  <c r="H14" i="2"/>
  <c r="I14" i="2"/>
  <c r="O14" i="2"/>
  <c r="H15" i="2"/>
  <c r="I15" i="2"/>
  <c r="O15" i="2"/>
  <c r="H16" i="2"/>
  <c r="I16" i="2"/>
  <c r="O16" i="2"/>
  <c r="R16" i="2"/>
  <c r="H17" i="2"/>
  <c r="I17" i="2"/>
  <c r="O17" i="2"/>
  <c r="H18" i="2"/>
  <c r="I18" i="2"/>
  <c r="O18" i="2"/>
  <c r="H19" i="2"/>
  <c r="I19" i="2"/>
  <c r="O19" i="2"/>
  <c r="H20" i="2"/>
  <c r="I20" i="2"/>
  <c r="O20" i="2"/>
  <c r="R20" i="2"/>
  <c r="H21" i="2"/>
  <c r="I21" i="2"/>
  <c r="O21" i="2"/>
  <c r="H22" i="2"/>
  <c r="I22" i="2"/>
  <c r="O22" i="2"/>
  <c r="R22" i="2"/>
  <c r="H25" i="2"/>
  <c r="I25" i="2"/>
  <c r="O25" i="2"/>
  <c r="H28" i="2"/>
  <c r="I28" i="2"/>
  <c r="O28" i="2"/>
  <c r="H29" i="2"/>
  <c r="I29" i="2"/>
  <c r="O29" i="2"/>
  <c r="R29" i="2"/>
  <c r="H30" i="2"/>
  <c r="I30" i="2"/>
  <c r="O30" i="2"/>
  <c r="R30" i="2"/>
  <c r="H31" i="2"/>
  <c r="I31" i="2"/>
  <c r="O31" i="2"/>
  <c r="R31" i="2"/>
  <c r="H32" i="2"/>
  <c r="I32" i="2"/>
  <c r="O32" i="2"/>
  <c r="R32" i="2"/>
  <c r="K33" i="2"/>
  <c r="O33" i="2"/>
  <c r="R33" i="2"/>
  <c r="K34" i="2"/>
  <c r="K36" i="2"/>
  <c r="K37" i="2"/>
  <c r="M37" i="2"/>
  <c r="G38" i="2"/>
  <c r="J38" i="2"/>
  <c r="N38" i="2"/>
  <c r="P38" i="2"/>
  <c r="K12" i="2" l="1"/>
  <c r="L12" i="2" s="1"/>
  <c r="Q12" i="2" s="1"/>
  <c r="R12" i="2" s="1"/>
  <c r="K28" i="2"/>
  <c r="L28" i="2" s="1"/>
  <c r="Q28" i="2" s="1"/>
  <c r="R28" i="2" s="1"/>
  <c r="K13" i="2"/>
  <c r="L13" i="2" s="1"/>
  <c r="Q13" i="2" s="1"/>
  <c r="R13" i="2" s="1"/>
  <c r="K16" i="2"/>
  <c r="O38" i="2"/>
  <c r="K21" i="2"/>
  <c r="L21" i="2" s="1"/>
  <c r="Q21" i="2" s="1"/>
  <c r="R21" i="2" s="1"/>
  <c r="K18" i="2"/>
  <c r="L18" i="2" s="1"/>
  <c r="K9" i="2"/>
  <c r="L9" i="2" s="1"/>
  <c r="Q9" i="2" s="1"/>
  <c r="K10" i="2"/>
  <c r="L10" i="2" s="1"/>
  <c r="K32" i="2"/>
  <c r="L32" i="2" s="1"/>
  <c r="K31" i="2"/>
  <c r="L31" i="2" s="1"/>
  <c r="K30" i="2"/>
  <c r="L30" i="2" s="1"/>
  <c r="K25" i="2"/>
  <c r="L25" i="2" s="1"/>
  <c r="Q25" i="2" s="1"/>
  <c r="R25" i="2" s="1"/>
  <c r="K22" i="2"/>
  <c r="L22" i="2" s="1"/>
  <c r="K17" i="2"/>
  <c r="L17" i="2" s="1"/>
  <c r="Q17" i="2" s="1"/>
  <c r="R17" i="2" s="1"/>
  <c r="K15" i="2"/>
  <c r="L15" i="2" s="1"/>
  <c r="Q15" i="2" s="1"/>
  <c r="R15" i="2" s="1"/>
  <c r="K29" i="2"/>
  <c r="L29" i="2" s="1"/>
  <c r="K19" i="2"/>
  <c r="L19" i="2" s="1"/>
  <c r="Q19" i="2" s="1"/>
  <c r="R19" i="2" s="1"/>
  <c r="I38" i="2"/>
  <c r="K20" i="2"/>
  <c r="Q11" i="2"/>
  <c r="R11" i="2" s="1"/>
  <c r="Q18" i="2"/>
  <c r="R18" i="2" s="1"/>
  <c r="K14" i="2"/>
  <c r="L14" i="2" s="1"/>
  <c r="Q14" i="2" s="1"/>
  <c r="R14" i="2" s="1"/>
  <c r="K38" i="2" l="1"/>
  <c r="Q38" i="2"/>
  <c r="R9" i="2"/>
  <c r="R38" i="2" s="1"/>
</calcChain>
</file>

<file path=xl/sharedStrings.xml><?xml version="1.0" encoding="utf-8"?>
<sst xmlns="http://schemas.openxmlformats.org/spreadsheetml/2006/main" count="56" uniqueCount="44">
  <si>
    <t>Enc. Administrativo y Financiero</t>
  </si>
  <si>
    <t xml:space="preserve">Directora General </t>
  </si>
  <si>
    <t>Maria E. Holguín López</t>
  </si>
  <si>
    <t>Revisado Por:</t>
  </si>
  <si>
    <t>Aprobado Por:</t>
  </si>
  <si>
    <t>Total General RD$</t>
  </si>
  <si>
    <t>Asistente del Despacho</t>
  </si>
  <si>
    <t>1//2/2022</t>
  </si>
  <si>
    <t xml:space="preserve">Encargada 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</si>
  <si>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</si>
  <si>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</si>
  <si>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</si>
  <si>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</si>
  <si>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</si>
  <si>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</si>
  <si>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1126/2021</t>
  </si>
  <si>
    <t>Enc. Depto. TIC</t>
  </si>
  <si>
    <t>Enc. de Servicios Generales</t>
  </si>
  <si>
    <t>Enc. De Compras Y Cont.</t>
  </si>
  <si>
    <t>Analista de Presupuesto</t>
  </si>
  <si>
    <t>Enc. De Comunicaciones</t>
  </si>
  <si>
    <t>Abogado II</t>
  </si>
  <si>
    <t xml:space="preserve">Administrador de Seguridad 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</si>
  <si>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</si>
  <si>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</si>
  <si>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</si>
  <si>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</si>
  <si>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</si>
  <si>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</si>
  <si>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</si>
  <si>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</si>
  <si>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</si>
  <si>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</si>
  <si>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</si>
  <si>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</si>
  <si>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Término Contrato</t>
  </si>
  <si>
    <t xml:space="preserve">Inicio Contrato </t>
  </si>
  <si>
    <t>Cargos</t>
  </si>
  <si>
    <t>No.</t>
  </si>
  <si>
    <t>Unidad de Análisis Financiero</t>
  </si>
  <si>
    <t>Nómina Personal Contratato Noviembre 2021</t>
  </si>
  <si>
    <t xml:space="preserve">Encargado </t>
  </si>
  <si>
    <t>Analista</t>
  </si>
  <si>
    <t>Ana Yapor de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</si>
</sst>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7" fillId="0" borderId="5" xfId="1" applyFont="1" applyFill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right" vertical="center"/>
    </xf>
    <xf numFmtId="14" fontId="8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3" fontId="2" fillId="0" borderId="6" xfId="1" applyFont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43" fontId="2" fillId="0" borderId="6" xfId="1" applyFont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Border="1" applyAlignment="1">
      <alignment horizontal="center"/>
    </xf>
    <xf numFmtId="43" fontId="2" fillId="0" borderId="5" xfId="1" applyFont="1" applyFill="1" applyBorder="1" applyAlignment="1">
      <alignment horizontal="right" vertical="center"/>
    </xf>
    <xf numFmtId="14" fontId="2" fillId="0" borderId="5" xfId="1" applyNumberFormat="1" applyFont="1" applyFill="1" applyBorder="1" applyAlignment="1">
      <alignment vertical="center"/>
    </xf>
    <xf numFmtId="14" fontId="2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RRHH\Documentos%20RRHH\RR.HH%202020\Nomina\Nomina%20OAI\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50"/>
  <sheetViews>
    <sheetView tabSelected="1" topLeftCell="B9" zoomScaleNormal="100" workbookViewId="0">
      <selection activeCell="E41" sqref="E41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5.5703125" style="1" customWidth="1"/>
    <col min="6" max="6" width="10.85546875" style="1" customWidth="1"/>
    <col min="7" max="7" width="17.140625" style="1" customWidth="1"/>
    <col min="8" max="8" width="13.140625" style="1" customWidth="1"/>
    <col min="9" max="9" width="14.28515625" style="1" customWidth="1"/>
    <col min="10" max="10" width="14.5703125" style="1" customWidth="1"/>
    <col min="11" max="11" width="17.140625" style="1" customWidth="1"/>
    <col min="12" max="12" width="14.42578125" style="1" customWidth="1"/>
    <col min="13" max="13" width="18.7109375" style="1" customWidth="1"/>
    <col min="14" max="14" width="13.7109375" style="1" customWidth="1"/>
    <col min="15" max="15" width="13.42578125" style="1" customWidth="1"/>
    <col min="16" max="16" width="0.140625" style="1" customWidth="1"/>
    <col min="17" max="17" width="15" style="1" customWidth="1"/>
    <col min="18" max="18" width="16.140625" style="1" customWidth="1"/>
  </cols>
  <sheetData>
    <row r="4" spans="3:18" ht="18.75" x14ac:dyDescent="0.3">
      <c r="C4" s="51" t="s">
        <v>39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8" ht="18.75" x14ac:dyDescent="0.3">
      <c r="C5" s="51" t="s">
        <v>40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8" ht="18.75" x14ac:dyDescent="0.3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3:18" x14ac:dyDescent="0.25">
      <c r="D7" s="46"/>
      <c r="E7" s="46"/>
      <c r="F7" s="46"/>
      <c r="G7" s="44"/>
      <c r="H7" s="46"/>
      <c r="I7" s="46"/>
      <c r="J7" s="46"/>
      <c r="K7" s="46"/>
      <c r="L7" s="44"/>
      <c r="M7" s="44"/>
      <c r="N7" s="45"/>
      <c r="O7" s="45"/>
      <c r="P7" s="45"/>
      <c r="Q7" s="44"/>
      <c r="R7" s="44"/>
    </row>
    <row r="8" spans="3:18" ht="57" customHeight="1" x14ac:dyDescent="0.25">
      <c r="C8" s="43" t="s">
        <v>38</v>
      </c>
      <c r="D8" s="43" t="s">
        <v>37</v>
      </c>
      <c r="E8" s="43" t="s">
        <v>36</v>
      </c>
      <c r="F8" s="43" t="s">
        <v>35</v>
      </c>
      <c r="G8" s="43" t="s">
        <v>34</v>
      </c>
      <c r="H8" s="43" t="s">
        <v>33</v>
      </c>
      <c r="I8" s="43" t="s">
        <v>32</v>
      </c>
      <c r="J8" s="43" t="s">
        <v>31</v>
      </c>
      <c r="K8" s="43" t="s">
        <v>30</v>
      </c>
      <c r="L8" s="43" t="s">
        <v>29</v>
      </c>
      <c r="M8" s="43" t="s">
        <v>28</v>
      </c>
      <c r="N8" s="43" t="s">
        <v>27</v>
      </c>
      <c r="O8" s="43" t="s">
        <v>26</v>
      </c>
      <c r="P8" s="43" t="s">
        <v>25</v>
      </c>
      <c r="Q8" s="43" t="s">
        <v>24</v>
      </c>
      <c r="R8" s="43" t="s">
        <v>23</v>
      </c>
    </row>
    <row r="9" spans="3:18" x14ac:dyDescent="0.25">
      <c r="C9" s="26">
        <v>1</v>
      </c>
      <c r="D9" s="42" t="s">
        <v>22</v>
      </c>
      <c r="E9" s="25">
        <v>44015</v>
      </c>
      <c r="F9" s="25">
        <v>44564</v>
      </c>
      <c r="G9" s="17">
        <v>70000</v>
      </c>
      <c r="H9" s="20">
        <f>IF(G9&gt;=[1]Datos!$D$14,([1]Datos!$D$14*[1]Datos!$C$14),IF(G9&lt;=[1]Datos!$D$14,(G9*[1]Datos!$C$14)))</f>
        <v>2009</v>
      </c>
      <c r="I9" s="19">
        <f>IF(G9&gt;=[1]Datos!$D$15,([1]Datos!$D$15*[1]Datos!$C$15),IF(G9&lt;=[1]Datos!$D$15,(G9*[1]Datos!$C$15)))</f>
        <v>2128</v>
      </c>
      <c r="J9" s="17"/>
      <c r="K9" s="17">
        <f t="shared" ref="K9:K32" si="0">+G9-(H9+I9+J9)</f>
        <v>65863</v>
      </c>
      <c r="L9" s="17">
        <f>IF(K9&lt;=[1]Datos!$G$7,"0",IF(K9&lt;=[1]Datos!$G$8,(K9-[1]Datos!$F$8)*[1]Datos!$I$6,IF(K9&lt;=[1]Datos!$G$9,[1]Datos!$I$8+(K9-[1]Datos!$F$9)*[1]Datos!$J$6,IF(K9&gt;=[1]Datos!$F$10,([1]Datos!$I$8+[1]Datos!$J$8)+(K9-[1]Datos!$F$10)*[1]Datos!$K$6))))</f>
        <v>5368.4756666666663</v>
      </c>
      <c r="M9" s="18">
        <v>1100.24</v>
      </c>
      <c r="N9" s="18">
        <v>25</v>
      </c>
      <c r="O9" s="18">
        <f t="shared" ref="O9:O32" si="1">+J9+M9+N9</f>
        <v>1125.24</v>
      </c>
      <c r="P9" s="18"/>
      <c r="Q9" s="17">
        <f>+H9+I9+L9+O9</f>
        <v>10630.715666666665</v>
      </c>
      <c r="R9" s="16">
        <f t="shared" ref="R9:R33" si="2">+G9-Q9</f>
        <v>59369.284333333337</v>
      </c>
    </row>
    <row r="10" spans="3:18" x14ac:dyDescent="0.25">
      <c r="C10" s="26">
        <v>2</v>
      </c>
      <c r="D10" s="39" t="s">
        <v>21</v>
      </c>
      <c r="E10" s="25">
        <v>44256</v>
      </c>
      <c r="F10" s="25">
        <v>44621</v>
      </c>
      <c r="G10" s="17">
        <v>50000</v>
      </c>
      <c r="H10" s="20">
        <f>IF(G10&gt;=[1]Datos!$D$14,([1]Datos!$D$14*[1]Datos!$C$14),IF(G10&lt;=[1]Datos!$D$14,(G10*[1]Datos!$C$14)))</f>
        <v>1435</v>
      </c>
      <c r="I10" s="19">
        <f>IF(G10&gt;=[1]Datos!$D$15,([1]Datos!$D$15*[1]Datos!$C$15),IF(G10&lt;=[1]Datos!$D$15,(G10*[1]Datos!$C$15)))</f>
        <v>1520</v>
      </c>
      <c r="J10" s="41"/>
      <c r="K10" s="17">
        <f t="shared" si="0"/>
        <v>47045</v>
      </c>
      <c r="L10" s="17">
        <f>IF(K10&lt;=[1]Datos!$G$7,"0",IF(K10&lt;=[1]Datos!$G$8,(K10-[1]Datos!$F$8)*[1]Datos!$I$6,IF(K10&lt;=[1]Datos!$G$9,[1]Datos!$I$8+(K10-[1]Datos!$F$9)*[1]Datos!$J$6,IF(K10&gt;=[1]Datos!$F$10,([1]Datos!$I$8+[1]Datos!$J$8)+(K10-[1]Datos!$F$10)*[1]Datos!$K$6))))</f>
        <v>1853.9984999999997</v>
      </c>
      <c r="M10" s="18">
        <v>3514.51</v>
      </c>
      <c r="N10" s="18">
        <v>25</v>
      </c>
      <c r="O10" s="18">
        <f t="shared" si="1"/>
        <v>3539.51</v>
      </c>
      <c r="P10" s="18"/>
      <c r="Q10" s="17">
        <v>9015.41</v>
      </c>
      <c r="R10" s="16">
        <f t="shared" si="2"/>
        <v>40984.589999999997</v>
      </c>
    </row>
    <row r="11" spans="3:18" x14ac:dyDescent="0.25">
      <c r="C11" s="26">
        <v>3</v>
      </c>
      <c r="D11" s="38" t="s">
        <v>20</v>
      </c>
      <c r="E11" s="25">
        <v>44166</v>
      </c>
      <c r="F11" s="24">
        <v>44531</v>
      </c>
      <c r="G11" s="17">
        <v>135000</v>
      </c>
      <c r="H11" s="20">
        <f>IF(G11&gt;=[1]Datos!$D$14,([1]Datos!$D$14*[1]Datos!$C$14),IF(G11&lt;=[1]Datos!$D$14,(G11*[1]Datos!$C$14)))</f>
        <v>3874.5</v>
      </c>
      <c r="I11" s="19">
        <v>4104</v>
      </c>
      <c r="J11" s="41"/>
      <c r="K11" s="17">
        <f t="shared" si="0"/>
        <v>127021.5</v>
      </c>
      <c r="L11" s="17">
        <v>20338.240000000002</v>
      </c>
      <c r="M11" s="20">
        <v>1436.42</v>
      </c>
      <c r="N11" s="18">
        <v>25</v>
      </c>
      <c r="O11" s="18">
        <f t="shared" si="1"/>
        <v>1461.42</v>
      </c>
      <c r="P11" s="18"/>
      <c r="Q11" s="17">
        <f>+H11+I11+L11+O11-P11</f>
        <v>29778.160000000003</v>
      </c>
      <c r="R11" s="16">
        <f t="shared" si="2"/>
        <v>105221.84</v>
      </c>
    </row>
    <row r="12" spans="3:18" x14ac:dyDescent="0.25">
      <c r="C12" s="26">
        <v>4</v>
      </c>
      <c r="D12" s="39" t="s">
        <v>19</v>
      </c>
      <c r="E12" s="25">
        <v>44201</v>
      </c>
      <c r="F12" s="24">
        <v>44566</v>
      </c>
      <c r="G12" s="17">
        <v>60000</v>
      </c>
      <c r="H12" s="20">
        <f>IF(G12&gt;=[1]Datos!$D$14,([1]Datos!$D$14*[1]Datos!$C$14),IF(G12&lt;=[1]Datos!$D$14,(G12*[1]Datos!$C$14)))</f>
        <v>1722</v>
      </c>
      <c r="I12" s="19">
        <f>IF(G12&gt;=[1]Datos!$D$15,([1]Datos!$D$15*[1]Datos!$C$15),IF(G12&lt;=[1]Datos!$D$15,(G12*[1]Datos!$C$15)))</f>
        <v>1824</v>
      </c>
      <c r="J12" s="41">
        <v>1190.1199999999999</v>
      </c>
      <c r="K12" s="17">
        <f t="shared" si="0"/>
        <v>55263.88</v>
      </c>
      <c r="L12" s="17">
        <f>IF(K12&lt;=[1]Datos!$G$7,"0",IF(K12&lt;=[1]Datos!$G$8,(K12-[1]Datos!$F$8)*[1]Datos!$I$6,IF(K12&lt;=[1]Datos!$G$9,[1]Datos!$I$8+(K12-[1]Datos!$F$9)*[1]Datos!$J$6,IF(K12&gt;=[1]Datos!$F$10,([1]Datos!$I$8+[1]Datos!$J$8)+(K12-[1]Datos!$F$10)*[1]Datos!$K$6))))</f>
        <v>3248.6516666666657</v>
      </c>
      <c r="M12" s="18">
        <v>1659.62</v>
      </c>
      <c r="N12" s="18">
        <v>25</v>
      </c>
      <c r="O12" s="18">
        <f t="shared" si="1"/>
        <v>2874.74</v>
      </c>
      <c r="P12" s="18"/>
      <c r="Q12" s="17">
        <f>+H12+I12+L12+O12</f>
        <v>9669.3916666666664</v>
      </c>
      <c r="R12" s="16">
        <f t="shared" si="2"/>
        <v>50330.608333333337</v>
      </c>
    </row>
    <row r="13" spans="3:18" x14ac:dyDescent="0.25">
      <c r="C13" s="26">
        <v>5</v>
      </c>
      <c r="D13" s="38" t="s">
        <v>18</v>
      </c>
      <c r="E13" s="25">
        <v>44287</v>
      </c>
      <c r="F13" s="25">
        <v>44470</v>
      </c>
      <c r="G13" s="17">
        <v>115000</v>
      </c>
      <c r="H13" s="20">
        <f>IF(G13&gt;=[1]Datos!$D$14,([1]Datos!$D$14*[1]Datos!$C$14),IF(G13&lt;=[1]Datos!$D$14,(G13*[1]Datos!$C$14)))</f>
        <v>3300.5</v>
      </c>
      <c r="I13" s="19">
        <f>IF(G13&gt;=[1]Datos!$D$15,([1]Datos!$D$15*[1]Datos!$C$15),IF(G13&lt;=[1]Datos!$D$15,(G13*[1]Datos!$C$15)))</f>
        <v>3496</v>
      </c>
      <c r="J13" s="41"/>
      <c r="K13" s="17">
        <f t="shared" si="0"/>
        <v>108203.5</v>
      </c>
      <c r="L13" s="17">
        <f>IF(K13&lt;=[1]Datos!$G$7,"0",IF(K13&lt;=[1]Datos!$G$8,(K13-[1]Datos!$F$8)*[1]Datos!$I$6,IF(K13&lt;=[1]Datos!$G$9,[1]Datos!$I$8+(K13-[1]Datos!$F$9)*[1]Datos!$J$6,IF(K13&gt;=[1]Datos!$F$10,([1]Datos!$I$8+[1]Datos!$J$8)+(K13-[1]Datos!$F$10)*[1]Datos!$K$6))))</f>
        <v>15633.735666666667</v>
      </c>
      <c r="M13" s="18">
        <v>9159.7099999999991</v>
      </c>
      <c r="N13" s="18">
        <v>25</v>
      </c>
      <c r="O13" s="18">
        <f t="shared" si="1"/>
        <v>9184.7099999999991</v>
      </c>
      <c r="P13" s="18"/>
      <c r="Q13" s="17">
        <f>+H13+I13+L13+O13-P13</f>
        <v>31614.945666666667</v>
      </c>
      <c r="R13" s="16">
        <f t="shared" si="2"/>
        <v>83385.054333333333</v>
      </c>
    </row>
    <row r="14" spans="3:18" x14ac:dyDescent="0.25">
      <c r="C14" s="26">
        <v>6</v>
      </c>
      <c r="D14" s="38" t="s">
        <v>17</v>
      </c>
      <c r="E14" s="25">
        <v>44201</v>
      </c>
      <c r="F14" s="24">
        <v>44566</v>
      </c>
      <c r="G14" s="34">
        <v>105000</v>
      </c>
      <c r="H14" s="20">
        <f>IF(G14&gt;=[1]Datos!$D$14,([1]Datos!$D$14*[1]Datos!$C$14),IF(G14&lt;=[1]Datos!$D$14,(G14*[1]Datos!$C$14)))</f>
        <v>3013.5</v>
      </c>
      <c r="I14" s="19">
        <f>IF(G14&gt;=[1]Datos!$D$15,([1]Datos!$D$15*[1]Datos!$C$15),IF(G14&lt;=[1]Datos!$D$15,(G14*[1]Datos!$C$15)))</f>
        <v>3192</v>
      </c>
      <c r="J14" s="17"/>
      <c r="K14" s="17">
        <f t="shared" si="0"/>
        <v>98794.5</v>
      </c>
      <c r="L14" s="17">
        <f>IF(K14&lt;=[1]Datos!$G$7,"0",IF(K14&lt;=[1]Datos!$G$8,(K14-[1]Datos!$F$8)*[1]Datos!$I$6,IF(K14&lt;=[1]Datos!$G$9,[1]Datos!$I$8+(K14-[1]Datos!$F$9)*[1]Datos!$J$6,IF(K14&gt;=[1]Datos!$F$10,([1]Datos!$I$8+[1]Datos!$J$8)+(K14-[1]Datos!$F$10)*[1]Datos!$K$6))))</f>
        <v>13281.485666666667</v>
      </c>
      <c r="M14" s="34"/>
      <c r="N14" s="18">
        <v>25</v>
      </c>
      <c r="O14" s="18">
        <f t="shared" si="1"/>
        <v>25</v>
      </c>
      <c r="P14" s="18"/>
      <c r="Q14" s="17">
        <f>+H14+I14+L14+O14</f>
        <v>19511.985666666667</v>
      </c>
      <c r="R14" s="16">
        <f t="shared" si="2"/>
        <v>85488.014333333325</v>
      </c>
    </row>
    <row r="15" spans="3:18" x14ac:dyDescent="0.25">
      <c r="C15" s="26">
        <v>7</v>
      </c>
      <c r="D15" s="38" t="s">
        <v>14</v>
      </c>
      <c r="E15" s="25">
        <v>44228</v>
      </c>
      <c r="F15" s="24">
        <v>44593</v>
      </c>
      <c r="G15" s="17">
        <v>43000</v>
      </c>
      <c r="H15" s="20">
        <f>IF(G15&gt;=[1]Datos!$D$14,([1]Datos!$D$14*[1]Datos!$C$14),IF(G15&lt;=[1]Datos!$D$14,(G15*[1]Datos!$C$14)))</f>
        <v>1234.0999999999999</v>
      </c>
      <c r="I15" s="19">
        <f>IF(G15&gt;=[1]Datos!$D$15,([1]Datos!$D$15*[1]Datos!$C$15),IF(G15&lt;=[1]Datos!$D$15,(G15*[1]Datos!$C$15)))</f>
        <v>1307.2</v>
      </c>
      <c r="J15" s="18">
        <v>1190.1199999999999</v>
      </c>
      <c r="K15" s="17">
        <f t="shared" si="0"/>
        <v>39268.58</v>
      </c>
      <c r="L15" s="17">
        <f>IF(K15&lt;=[1]Datos!$G$7,"0",IF(K15&lt;=[1]Datos!$G$8,(K15-[1]Datos!$F$8)*[1]Datos!$I$6,IF(K15&lt;=[1]Datos!$G$9,[1]Datos!$I$8+(K15-[1]Datos!$F$9)*[1]Datos!$J$6,IF(K15&gt;=[1]Datos!$F$10,([1]Datos!$I$8+[1]Datos!$J$8)+(K15-[1]Datos!$F$10)*[1]Datos!$K$6))))</f>
        <v>687.53549999999996</v>
      </c>
      <c r="M15" s="18"/>
      <c r="N15" s="18">
        <v>25</v>
      </c>
      <c r="O15" s="18">
        <f t="shared" si="1"/>
        <v>1215.1199999999999</v>
      </c>
      <c r="P15" s="18"/>
      <c r="Q15" s="17">
        <f>+H15+I15+L15+O15</f>
        <v>4443.9555</v>
      </c>
      <c r="R15" s="16">
        <f t="shared" si="2"/>
        <v>38556.044500000004</v>
      </c>
    </row>
    <row r="16" spans="3:18" x14ac:dyDescent="0.25">
      <c r="C16" s="26">
        <v>8</v>
      </c>
      <c r="D16" s="38" t="s">
        <v>16</v>
      </c>
      <c r="E16" s="25">
        <v>44166</v>
      </c>
      <c r="F16" s="24" t="s">
        <v>15</v>
      </c>
      <c r="G16" s="17">
        <v>150000</v>
      </c>
      <c r="H16" s="20">
        <f>IF(G16&gt;=[1]Datos!$D$14,([1]Datos!$D$14*[1]Datos!$C$14),IF(G16&lt;=[1]Datos!$D$14,(G16*[1]Datos!$C$14)))</f>
        <v>4305</v>
      </c>
      <c r="I16" s="19">
        <f>IF(G16&gt;=[1]Datos!$D$15,([1]Datos!$D$15*[1]Datos!$C$15),IF(G16&lt;=[1]Datos!$D$15,(G16*[1]Datos!$C$15)))</f>
        <v>4098.5280000000002</v>
      </c>
      <c r="J16" s="41"/>
      <c r="K16" s="17">
        <f t="shared" si="0"/>
        <v>141596.47200000001</v>
      </c>
      <c r="L16" s="17">
        <v>23866.62</v>
      </c>
      <c r="M16" s="18">
        <v>2049.04</v>
      </c>
      <c r="N16" s="18">
        <v>25</v>
      </c>
      <c r="O16" s="18">
        <f t="shared" si="1"/>
        <v>2074.04</v>
      </c>
      <c r="P16" s="18"/>
      <c r="Q16" s="17">
        <v>34805.660000000003</v>
      </c>
      <c r="R16" s="16">
        <f t="shared" si="2"/>
        <v>115194.34</v>
      </c>
    </row>
    <row r="17" spans="3:18" x14ac:dyDescent="0.25">
      <c r="C17" s="26">
        <v>9</v>
      </c>
      <c r="D17" s="39" t="s">
        <v>14</v>
      </c>
      <c r="E17" s="25">
        <v>44201</v>
      </c>
      <c r="F17" s="24">
        <v>44566</v>
      </c>
      <c r="G17" s="17">
        <v>45000</v>
      </c>
      <c r="H17" s="20">
        <f>IF(G17&gt;=[1]Datos!$D$14,([1]Datos!$D$14*[1]Datos!$C$14),IF(G17&lt;=[1]Datos!$D$14,(G17*[1]Datos!$C$14)))</f>
        <v>1291.5</v>
      </c>
      <c r="I17" s="19">
        <f>IF(G17&gt;=[1]Datos!$D$15,([1]Datos!$D$15*[1]Datos!$C$15),IF(G17&lt;=[1]Datos!$D$15,(G17*[1]Datos!$C$15)))</f>
        <v>1368</v>
      </c>
      <c r="J17" s="41"/>
      <c r="K17" s="17">
        <f t="shared" si="0"/>
        <v>42340.5</v>
      </c>
      <c r="L17" s="17">
        <f>IF(K17&lt;=[1]Datos!$G$7,"0",IF(K17&lt;=[1]Datos!$G$8,(K17-[1]Datos!$F$8)*[1]Datos!$I$6,IF(K17&lt;=[1]Datos!$G$9,[1]Datos!$I$8+(K17-[1]Datos!$F$9)*[1]Datos!$J$6,IF(K17&gt;=[1]Datos!$F$10,([1]Datos!$I$8+[1]Datos!$J$8)+(K17-[1]Datos!$F$10)*[1]Datos!$K$6))))</f>
        <v>1148.3234999999997</v>
      </c>
      <c r="M17" s="18">
        <v>366.75</v>
      </c>
      <c r="N17" s="18">
        <v>25</v>
      </c>
      <c r="O17" s="18">
        <f t="shared" si="1"/>
        <v>391.75</v>
      </c>
      <c r="P17" s="18"/>
      <c r="Q17" s="17">
        <f>+H17+I17+L17+O17</f>
        <v>4199.5734999999995</v>
      </c>
      <c r="R17" s="16">
        <f t="shared" si="2"/>
        <v>40800.426500000001</v>
      </c>
    </row>
    <row r="18" spans="3:18" x14ac:dyDescent="0.25">
      <c r="C18" s="26">
        <v>10</v>
      </c>
      <c r="D18" s="38" t="s">
        <v>14</v>
      </c>
      <c r="E18" s="25">
        <v>44256</v>
      </c>
      <c r="F18" s="24">
        <v>44440</v>
      </c>
      <c r="G18" s="27">
        <v>41000</v>
      </c>
      <c r="H18" s="20">
        <f>IF(G18&gt;=[1]Datos!$D$14,([1]Datos!$D$14*[1]Datos!$C$14),IF(G18&lt;=[1]Datos!$D$14,(G18*[1]Datos!$C$14)))</f>
        <v>1176.7</v>
      </c>
      <c r="I18" s="19">
        <f>IF(G18&gt;=[1]Datos!$D$15,([1]Datos!$D$15*[1]Datos!$C$15),IF(G18&lt;=[1]Datos!$D$15,(G18*[1]Datos!$C$15)))</f>
        <v>1246.4000000000001</v>
      </c>
      <c r="J18" s="41"/>
      <c r="K18" s="17">
        <f t="shared" si="0"/>
        <v>38576.9</v>
      </c>
      <c r="L18" s="17">
        <f>IF(K18&lt;=[1]Datos!$G$7,"0",IF(K18&lt;=[1]Datos!$G$8,(K18-[1]Datos!$F$8)*[1]Datos!$I$6,IF(K18&lt;=[1]Datos!$G$9,[1]Datos!$I$8+(K18-[1]Datos!$F$9)*[1]Datos!$J$6,IF(K18&gt;=[1]Datos!$F$10,([1]Datos!$I$8+[1]Datos!$J$8)+(K18-[1]Datos!$F$10)*[1]Datos!$K$6))))</f>
        <v>583.78349999999989</v>
      </c>
      <c r="M18" s="18"/>
      <c r="N18" s="18">
        <v>25</v>
      </c>
      <c r="O18" s="18">
        <f t="shared" si="1"/>
        <v>25</v>
      </c>
      <c r="P18" s="18"/>
      <c r="Q18" s="17">
        <f>+H18+I18+L18+O18</f>
        <v>3031.8835000000004</v>
      </c>
      <c r="R18" s="16">
        <f t="shared" si="2"/>
        <v>37968.116499999996</v>
      </c>
    </row>
    <row r="19" spans="3:18" x14ac:dyDescent="0.25">
      <c r="C19" s="26">
        <v>11</v>
      </c>
      <c r="D19" s="38" t="s">
        <v>13</v>
      </c>
      <c r="E19" s="25">
        <v>44287</v>
      </c>
      <c r="F19" s="40">
        <v>44470</v>
      </c>
      <c r="G19" s="34">
        <v>48000</v>
      </c>
      <c r="H19" s="20">
        <f>IF(G19&gt;=[1]Datos!$D$14,([1]Datos!$D$14*[1]Datos!$C$14),IF(G19&lt;=[1]Datos!$D$14,(G19*[1]Datos!$C$14)))</f>
        <v>1377.6</v>
      </c>
      <c r="I19" s="20">
        <f>IF(G19&gt;=[1]Datos!$D$15,([1]Datos!$D$15*[1]Datos!$C$15),IF(G19&lt;=[1]Datos!$D$15,(G19*[1]Datos!$C$15)))</f>
        <v>1459.2</v>
      </c>
      <c r="J19" s="18"/>
      <c r="K19" s="34">
        <f t="shared" si="0"/>
        <v>45163.199999999997</v>
      </c>
      <c r="L19" s="34">
        <f>IF(K19&lt;=[1]Datos!$G$7,"0",IF(K19&lt;=[1]Datos!$G$8,(K19-[1]Datos!$F$8)*[1]Datos!$I$6,IF(K19&lt;=[1]Datos!$G$9,[1]Datos!$I$8+(K19-[1]Datos!$F$9)*[1]Datos!$J$6,IF(K19&gt;=[1]Datos!$F$10,([1]Datos!$I$8+[1]Datos!$J$8)+(K19-[1]Datos!$F$10)*[1]Datos!$K$6))))</f>
        <v>1571.7284999999993</v>
      </c>
      <c r="M19" s="18"/>
      <c r="N19" s="18">
        <v>25</v>
      </c>
      <c r="O19" s="18">
        <f t="shared" si="1"/>
        <v>25</v>
      </c>
      <c r="P19" s="18"/>
      <c r="Q19" s="34">
        <f>+H19+I19+L19+O19-P19</f>
        <v>4433.5284999999994</v>
      </c>
      <c r="R19" s="16">
        <f t="shared" si="2"/>
        <v>43566.4715</v>
      </c>
    </row>
    <row r="20" spans="3:18" x14ac:dyDescent="0.25">
      <c r="C20" s="26">
        <v>12</v>
      </c>
      <c r="D20" s="39" t="s">
        <v>12</v>
      </c>
      <c r="E20" s="25">
        <v>44287</v>
      </c>
      <c r="F20" s="24">
        <v>44470</v>
      </c>
      <c r="G20" s="34">
        <v>165000</v>
      </c>
      <c r="H20" s="20">
        <f>IF(G20&gt;=[1]Datos!$D$14,([1]Datos!$D$14*[1]Datos!$C$14),IF(G20&lt;=[1]Datos!$D$14,(G20*[1]Datos!$C$14)))</f>
        <v>4735.5</v>
      </c>
      <c r="I20" s="19">
        <f>IF(G20&gt;=[1]Datos!$D$15,([1]Datos!$D$15*[1]Datos!$C$15),IF(G20&lt;=[1]Datos!$D$15,(G20*[1]Datos!$C$15)))</f>
        <v>4098.5280000000002</v>
      </c>
      <c r="J20" s="18"/>
      <c r="K20" s="17">
        <f t="shared" si="0"/>
        <v>156165.97200000001</v>
      </c>
      <c r="L20" s="17">
        <v>27463.39</v>
      </c>
      <c r="M20" s="18"/>
      <c r="N20" s="18">
        <v>25</v>
      </c>
      <c r="O20" s="18">
        <f t="shared" si="1"/>
        <v>25</v>
      </c>
      <c r="P20" s="18"/>
      <c r="Q20" s="17">
        <v>36966.29</v>
      </c>
      <c r="R20" s="16">
        <f t="shared" si="2"/>
        <v>128033.70999999999</v>
      </c>
    </row>
    <row r="21" spans="3:18" x14ac:dyDescent="0.25">
      <c r="C21" s="26">
        <v>13</v>
      </c>
      <c r="D21" s="38" t="s">
        <v>9</v>
      </c>
      <c r="E21" s="25">
        <v>44228</v>
      </c>
      <c r="F21" s="24">
        <v>44409</v>
      </c>
      <c r="G21" s="27">
        <v>71000</v>
      </c>
      <c r="H21" s="20">
        <f>IF(G21&gt;=[1]Datos!$D$14,([1]Datos!$D$14*[1]Datos!$C$14),IF(G21&lt;=[1]Datos!$D$14,(G21*[1]Datos!$C$14)))</f>
        <v>2037.7</v>
      </c>
      <c r="I21" s="19">
        <f>IF(G21&gt;=[1]Datos!$D$15,([1]Datos!$D$15*[1]Datos!$C$15),IF(G21&lt;=[1]Datos!$D$15,(G21*[1]Datos!$C$15)))</f>
        <v>2158.4</v>
      </c>
      <c r="J21" s="18"/>
      <c r="K21" s="17">
        <f t="shared" si="0"/>
        <v>66803.899999999994</v>
      </c>
      <c r="L21" s="17">
        <f>IF(K21&lt;=[1]Datos!$G$7,"0",IF(K21&lt;=[1]Datos!$G$8,(K21-[1]Datos!$F$8)*[1]Datos!$I$6,IF(K21&lt;=[1]Datos!$G$9,[1]Datos!$I$8+(K21-[1]Datos!$F$9)*[1]Datos!$J$6,IF(K21&gt;=[1]Datos!$F$10,([1]Datos!$I$8+[1]Datos!$J$8)+(K21-[1]Datos!$F$10)*[1]Datos!$K$6))))</f>
        <v>5556.6556666666656</v>
      </c>
      <c r="M21" s="18"/>
      <c r="N21" s="18">
        <v>25</v>
      </c>
      <c r="O21" s="18">
        <f t="shared" si="1"/>
        <v>25</v>
      </c>
      <c r="P21" s="18"/>
      <c r="Q21" s="17">
        <f>+H21+I21+L21+O21</f>
        <v>9777.755666666666</v>
      </c>
      <c r="R21" s="16">
        <f t="shared" si="2"/>
        <v>61222.244333333336</v>
      </c>
    </row>
    <row r="22" spans="3:18" x14ac:dyDescent="0.25">
      <c r="C22" s="26">
        <v>14</v>
      </c>
      <c r="D22" s="39" t="s">
        <v>41</v>
      </c>
      <c r="E22" s="25">
        <v>44501</v>
      </c>
      <c r="F22" s="24">
        <v>44201</v>
      </c>
      <c r="G22" s="27">
        <v>100000</v>
      </c>
      <c r="H22" s="20">
        <f>IF(G22&gt;=[1]Datos!$D$14,([1]Datos!$D$14*[1]Datos!$C$14),IF(G22&lt;=[1]Datos!$D$14,(G22*[1]Datos!$C$14)))</f>
        <v>2870</v>
      </c>
      <c r="I22" s="19">
        <f>IF(G22&gt;=[1]Datos!$D$15,([1]Datos!$D$15*[1]Datos!$C$15),IF(G22&lt;=[1]Datos!$D$15,(G22*[1]Datos!$C$15)))</f>
        <v>3040</v>
      </c>
      <c r="J22" s="18"/>
      <c r="K22" s="17">
        <f t="shared" si="0"/>
        <v>94090</v>
      </c>
      <c r="L22" s="17">
        <f>IF(K22&lt;=[1]Datos!$G$7,"0",IF(K22&lt;=[1]Datos!$G$8,(K22-[1]Datos!$F$8)*[1]Datos!$I$6,IF(K22&lt;=[1]Datos!$G$9,[1]Datos!$I$8+(K22-[1]Datos!$F$9)*[1]Datos!$J$6,IF(K22&gt;=[1]Datos!$F$10,([1]Datos!$I$8+[1]Datos!$J$8)+(K22-[1]Datos!$F$10)*[1]Datos!$K$6))))</f>
        <v>12105.360666666667</v>
      </c>
      <c r="M22" s="18"/>
      <c r="N22" s="18">
        <v>25</v>
      </c>
      <c r="O22" s="18">
        <f t="shared" si="1"/>
        <v>25</v>
      </c>
      <c r="P22" s="18"/>
      <c r="Q22" s="17">
        <v>11685.8</v>
      </c>
      <c r="R22" s="16">
        <f t="shared" si="2"/>
        <v>88314.2</v>
      </c>
    </row>
    <row r="23" spans="3:18" x14ac:dyDescent="0.25">
      <c r="C23" s="26">
        <v>15</v>
      </c>
      <c r="D23" s="39" t="s">
        <v>42</v>
      </c>
      <c r="E23" s="25">
        <v>44501</v>
      </c>
      <c r="F23" s="24">
        <v>44317</v>
      </c>
      <c r="G23" s="27">
        <v>65000</v>
      </c>
      <c r="H23" s="20">
        <v>1865.5</v>
      </c>
      <c r="I23" s="19">
        <v>1976</v>
      </c>
      <c r="J23" s="18"/>
      <c r="K23" s="17">
        <v>61158.5</v>
      </c>
      <c r="L23" s="17">
        <v>4427.58</v>
      </c>
      <c r="M23" s="18"/>
      <c r="N23" s="18">
        <v>25</v>
      </c>
      <c r="O23" s="18">
        <v>25</v>
      </c>
      <c r="P23" s="18"/>
      <c r="Q23" s="17">
        <v>8294.08</v>
      </c>
      <c r="R23" s="16">
        <v>56705.919999999998</v>
      </c>
    </row>
    <row r="24" spans="3:18" x14ac:dyDescent="0.25">
      <c r="C24" s="26">
        <v>16</v>
      </c>
      <c r="D24" s="39" t="s">
        <v>42</v>
      </c>
      <c r="E24" s="25">
        <v>44501</v>
      </c>
      <c r="F24" s="24">
        <v>44317</v>
      </c>
      <c r="G24" s="27">
        <v>65000</v>
      </c>
      <c r="H24" s="20">
        <v>1865.5</v>
      </c>
      <c r="I24" s="19">
        <v>1976</v>
      </c>
      <c r="J24" s="18"/>
      <c r="K24" s="17">
        <v>61158.5</v>
      </c>
      <c r="L24" s="17">
        <v>4427.58</v>
      </c>
      <c r="M24" s="18"/>
      <c r="N24" s="18">
        <v>25</v>
      </c>
      <c r="O24" s="18">
        <v>25</v>
      </c>
      <c r="P24" s="18"/>
      <c r="Q24" s="17">
        <v>8294.08</v>
      </c>
      <c r="R24" s="16">
        <v>56705.919999999998</v>
      </c>
    </row>
    <row r="25" spans="3:18" x14ac:dyDescent="0.25">
      <c r="C25" s="26">
        <v>17</v>
      </c>
      <c r="D25" s="38" t="s">
        <v>9</v>
      </c>
      <c r="E25" s="25">
        <v>44501</v>
      </c>
      <c r="F25" s="24">
        <v>44409</v>
      </c>
      <c r="G25" s="27">
        <v>71000</v>
      </c>
      <c r="H25" s="20">
        <f>IF(G25&gt;=[1]Datos!$D$14,([1]Datos!$D$14*[1]Datos!$C$14),IF(G25&lt;=[1]Datos!$D$14,(G25*[1]Datos!$C$14)))</f>
        <v>2037.7</v>
      </c>
      <c r="I25" s="19">
        <f>IF(G25&gt;=[1]Datos!$D$15,([1]Datos!$D$15*[1]Datos!$C$15),IF(G25&lt;=[1]Datos!$D$15,(G25*[1]Datos!$C$15)))</f>
        <v>2158.4</v>
      </c>
      <c r="J25" s="18"/>
      <c r="K25" s="17">
        <f t="shared" si="0"/>
        <v>66803.899999999994</v>
      </c>
      <c r="L25" s="17">
        <f>IF(K25&lt;=[1]Datos!$G$7,"0",IF(K25&lt;=[1]Datos!$G$8,(K25-[1]Datos!$F$8)*[1]Datos!$I$6,IF(K25&lt;=[1]Datos!$G$9,[1]Datos!$I$8+(K25-[1]Datos!$F$9)*[1]Datos!$J$6,IF(K25&gt;=[1]Datos!$F$10,([1]Datos!$I$8+[1]Datos!$J$8)+(K25-[1]Datos!$F$10)*[1]Datos!$K$6))))</f>
        <v>5556.6556666666656</v>
      </c>
      <c r="M25" s="18"/>
      <c r="N25" s="18">
        <v>25</v>
      </c>
      <c r="O25" s="18">
        <f t="shared" si="1"/>
        <v>25</v>
      </c>
      <c r="P25" s="18"/>
      <c r="Q25" s="17">
        <f>+H25+I25+L25+O25</f>
        <v>9777.755666666666</v>
      </c>
      <c r="R25" s="16">
        <f t="shared" si="2"/>
        <v>61222.244333333336</v>
      </c>
    </row>
    <row r="26" spans="3:18" x14ac:dyDescent="0.25">
      <c r="C26" s="26">
        <v>18</v>
      </c>
      <c r="D26" s="38" t="s">
        <v>9</v>
      </c>
      <c r="E26" s="25">
        <v>44228</v>
      </c>
      <c r="F26" s="24">
        <v>44409</v>
      </c>
      <c r="G26" s="27">
        <v>71000</v>
      </c>
      <c r="H26" s="20">
        <f>IF(G26&gt;=[1]Datos!$D$14,([1]Datos!$D$14*[1]Datos!$C$14),IF(G26&lt;=[1]Datos!$D$14,(G26*[1]Datos!$C$14)))</f>
        <v>2037.7</v>
      </c>
      <c r="I26" s="19">
        <f>IF(G26&gt;=[1]Datos!$D$15,([1]Datos!$D$15*[1]Datos!$C$15),IF(G26&lt;=[1]Datos!$D$15,(G26*[1]Datos!$C$15)))</f>
        <v>2158.4</v>
      </c>
      <c r="J26" s="18"/>
      <c r="K26" s="17">
        <f t="shared" si="0"/>
        <v>66803.899999999994</v>
      </c>
      <c r="L26" s="17">
        <f>IF(K26&lt;=[1]Datos!$G$7,"0",IF(K26&lt;=[1]Datos!$G$8,(K26-[1]Datos!$F$8)*[1]Datos!$I$6,IF(K26&lt;=[1]Datos!$G$9,[1]Datos!$I$8+(K26-[1]Datos!$F$9)*[1]Datos!$J$6,IF(K26&gt;=[1]Datos!$F$10,([1]Datos!$I$8+[1]Datos!$J$8)+(K26-[1]Datos!$F$10)*[1]Datos!$K$6))))</f>
        <v>5556.6556666666656</v>
      </c>
      <c r="M26" s="18">
        <v>4032.26</v>
      </c>
      <c r="N26" s="18">
        <v>25</v>
      </c>
      <c r="O26" s="18">
        <v>4057.26</v>
      </c>
      <c r="P26" s="18"/>
      <c r="Q26" s="17">
        <v>11685.8</v>
      </c>
      <c r="R26" s="16">
        <v>59314.2</v>
      </c>
    </row>
    <row r="27" spans="3:18" x14ac:dyDescent="0.25">
      <c r="C27" s="26">
        <v>19</v>
      </c>
      <c r="D27" s="38" t="s">
        <v>9</v>
      </c>
      <c r="E27" s="25">
        <v>44228</v>
      </c>
      <c r="F27" s="24">
        <v>44228</v>
      </c>
      <c r="G27" s="27">
        <v>71000</v>
      </c>
      <c r="H27" s="20">
        <f>IF(G27&gt;=[1]Datos!$D$14,([1]Datos!$D$14*[1]Datos!$C$14),IF(G27&lt;=[1]Datos!$D$14,(G27*[1]Datos!$C$14)))</f>
        <v>2037.7</v>
      </c>
      <c r="I27" s="19">
        <f>IF(G27&gt;=[1]Datos!$D$15,([1]Datos!$D$15*[1]Datos!$C$15),IF(G27&lt;=[1]Datos!$D$15,(G27*[1]Datos!$C$15)))</f>
        <v>2158.4</v>
      </c>
      <c r="J27" s="18"/>
      <c r="K27" s="17">
        <f t="shared" si="0"/>
        <v>66803.899999999994</v>
      </c>
      <c r="L27" s="17">
        <f>IF(K27&lt;=[1]Datos!$G$7,"0",IF(K27&lt;=[1]Datos!$G$8,(K27-[1]Datos!$F$8)*[1]Datos!$I$6,IF(K27&lt;=[1]Datos!$G$9,[1]Datos!$I$8+(K27-[1]Datos!$F$9)*[1]Datos!$J$6,IF(K27&gt;=[1]Datos!$F$10,([1]Datos!$I$8+[1]Datos!$J$8)+(K27-[1]Datos!$F$10)*[1]Datos!$K$6))))</f>
        <v>5556.6556666666656</v>
      </c>
      <c r="M27" s="18"/>
      <c r="N27" s="18">
        <v>25</v>
      </c>
      <c r="O27" s="18">
        <v>25</v>
      </c>
      <c r="P27" s="18">
        <v>9777.76</v>
      </c>
      <c r="Q27" s="17">
        <v>9777.76</v>
      </c>
      <c r="R27" s="16">
        <v>61222.239999999998</v>
      </c>
    </row>
    <row r="28" spans="3:18" x14ac:dyDescent="0.25">
      <c r="C28" s="26">
        <v>20</v>
      </c>
      <c r="D28" s="38" t="s">
        <v>9</v>
      </c>
      <c r="E28" s="25">
        <v>44256</v>
      </c>
      <c r="F28" s="24">
        <v>44440</v>
      </c>
      <c r="G28" s="27">
        <v>86000</v>
      </c>
      <c r="H28" s="20">
        <f>IF(G28&gt;=[1]Datos!$D$14,([1]Datos!$D$14*[1]Datos!$C$14),IF(G28&lt;=[1]Datos!$D$14,(G28*[1]Datos!$C$14)))</f>
        <v>2468.1999999999998</v>
      </c>
      <c r="I28" s="19">
        <f>IF(G28&gt;=[1]Datos!$D$15,([1]Datos!$D$15*[1]Datos!$C$15),IF(G28&lt;=[1]Datos!$D$15,(G28*[1]Datos!$C$15)))</f>
        <v>2614.4</v>
      </c>
      <c r="J28" s="18"/>
      <c r="K28" s="17">
        <f t="shared" si="0"/>
        <v>80917.399999999994</v>
      </c>
      <c r="L28" s="17">
        <f>IF(K28&lt;=[1]Datos!$G$7,"0",IF(K28&lt;=[1]Datos!$G$8,(K28-[1]Datos!$F$8)*[1]Datos!$I$6,IF(K28&lt;=[1]Datos!$G$9,[1]Datos!$I$8+(K28-[1]Datos!$F$9)*[1]Datos!$J$6,IF(K28&gt;=[1]Datos!$F$10,([1]Datos!$I$8+[1]Datos!$J$8)+(K28-[1]Datos!$F$10)*[1]Datos!$K$6))))</f>
        <v>8812.2106666666659</v>
      </c>
      <c r="M28" s="18"/>
      <c r="N28" s="18">
        <v>25</v>
      </c>
      <c r="O28" s="18">
        <f t="shared" si="1"/>
        <v>25</v>
      </c>
      <c r="P28" s="18"/>
      <c r="Q28" s="17">
        <f>+H28+I28+L28+O28</f>
        <v>13919.810666666666</v>
      </c>
      <c r="R28" s="16">
        <f t="shared" si="2"/>
        <v>72080.189333333328</v>
      </c>
    </row>
    <row r="29" spans="3:18" x14ac:dyDescent="0.25">
      <c r="C29" s="26">
        <v>21</v>
      </c>
      <c r="D29" s="28" t="s">
        <v>9</v>
      </c>
      <c r="E29" s="25">
        <v>44256</v>
      </c>
      <c r="F29" s="24">
        <v>44440</v>
      </c>
      <c r="G29" s="27">
        <v>86000</v>
      </c>
      <c r="H29" s="20">
        <f>IF(G29&gt;=[1]Datos!$D$14,([1]Datos!$D$14*[1]Datos!$C$14),IF(G29&lt;=[1]Datos!$D$14,(G29*[1]Datos!$C$14)))</f>
        <v>2468.1999999999998</v>
      </c>
      <c r="I29" s="19">
        <f>IF(G29&gt;=[1]Datos!$D$15,([1]Datos!$D$15*[1]Datos!$C$15),IF(G29&lt;=[1]Datos!$D$15,(G29*[1]Datos!$C$15)))</f>
        <v>2614.4</v>
      </c>
      <c r="J29" s="18"/>
      <c r="K29" s="17">
        <f t="shared" si="0"/>
        <v>80917.399999999994</v>
      </c>
      <c r="L29" s="17">
        <f>IF(K29&lt;=[1]Datos!$G$7,"0",IF(K29&lt;=[1]Datos!$G$8,(K29-[1]Datos!$F$8)*[1]Datos!$I$6,IF(K29&lt;=[1]Datos!$G$9,[1]Datos!$I$8+(K29-[1]Datos!$F$9)*[1]Datos!$J$6,IF(K29&gt;=[1]Datos!$F$10,([1]Datos!$I$8+[1]Datos!$J$8)+(K29-[1]Datos!$F$10)*[1]Datos!$K$6))))</f>
        <v>8812.2106666666659</v>
      </c>
      <c r="M29" s="18">
        <v>1908.04</v>
      </c>
      <c r="N29" s="18">
        <v>25</v>
      </c>
      <c r="O29" s="18">
        <f t="shared" si="1"/>
        <v>1933.04</v>
      </c>
      <c r="P29" s="18"/>
      <c r="Q29" s="17">
        <v>15705</v>
      </c>
      <c r="R29" s="16">
        <f t="shared" si="2"/>
        <v>70295</v>
      </c>
    </row>
    <row r="30" spans="3:18" x14ac:dyDescent="0.25">
      <c r="C30" s="26">
        <v>22</v>
      </c>
      <c r="D30" s="28" t="s">
        <v>9</v>
      </c>
      <c r="E30" s="25">
        <v>44256</v>
      </c>
      <c r="F30" s="24">
        <v>44440</v>
      </c>
      <c r="G30" s="27">
        <v>86000</v>
      </c>
      <c r="H30" s="20">
        <f>IF(G30&gt;=[1]Datos!$D$14,([1]Datos!$D$14*[1]Datos!$C$14),IF(G30&lt;=[1]Datos!$D$14,(G30*[1]Datos!$C$14)))</f>
        <v>2468.1999999999998</v>
      </c>
      <c r="I30" s="19">
        <f>IF(G30&gt;=[1]Datos!$D$15,([1]Datos!$D$15*[1]Datos!$C$15),IF(G30&lt;=[1]Datos!$D$15,(G30*[1]Datos!$C$15)))</f>
        <v>2614.4</v>
      </c>
      <c r="J30" s="18">
        <v>2380.2399999999998</v>
      </c>
      <c r="K30" s="17">
        <f t="shared" si="0"/>
        <v>78537.16</v>
      </c>
      <c r="L30" s="17">
        <f>IF(K30&lt;=[1]Datos!$G$7,"0",IF(K30&lt;=[1]Datos!$G$8,(K30-[1]Datos!$F$8)*[1]Datos!$I$6,IF(K30&lt;=[1]Datos!$G$9,[1]Datos!$I$8+(K30-[1]Datos!$F$9)*[1]Datos!$J$6,IF(K30&gt;=[1]Datos!$F$10,([1]Datos!$I$8+[1]Datos!$J$8)+(K30-[1]Datos!$F$10)*[1]Datos!$K$6))))</f>
        <v>8217.1506666666683</v>
      </c>
      <c r="M30" s="18"/>
      <c r="N30" s="18">
        <v>25</v>
      </c>
      <c r="O30" s="18">
        <f t="shared" si="1"/>
        <v>2405.2399999999998</v>
      </c>
      <c r="P30" s="18"/>
      <c r="Q30" s="17">
        <v>15705</v>
      </c>
      <c r="R30" s="16">
        <f t="shared" si="2"/>
        <v>70295</v>
      </c>
    </row>
    <row r="31" spans="3:18" x14ac:dyDescent="0.25">
      <c r="C31" s="26">
        <v>23</v>
      </c>
      <c r="D31" s="37" t="s">
        <v>8</v>
      </c>
      <c r="E31" s="36">
        <v>44409</v>
      </c>
      <c r="F31" s="35">
        <v>44593</v>
      </c>
      <c r="G31" s="17">
        <v>150000</v>
      </c>
      <c r="H31" s="20">
        <f>IF(G31&gt;=[2]Datos!$D$14,([2]Datos!$D$14*[2]Datos!$C$14),IF(G31&lt;=[2]Datos!$D$14,(G31*[2]Datos!$C$14)))</f>
        <v>4305</v>
      </c>
      <c r="I31" s="19">
        <f>IF(G31&gt;=[2]Datos!$D$15,([2]Datos!$D$15*[2]Datos!$C$15),IF(G31&lt;=[2]Datos!$D$15,(G31*[2]Datos!$C$15)))</f>
        <v>4560</v>
      </c>
      <c r="J31" s="17"/>
      <c r="K31" s="17">
        <f t="shared" si="0"/>
        <v>141135</v>
      </c>
      <c r="L31" s="17">
        <f>IF(K31&lt;=[2]Datos!$G$7,"0",IF(K31&lt;=[2]Datos!$G$8,(K31-[2]Datos!$F$8)*[2]Datos!$I$6,IF(K31&lt;=[2]Datos!$G$9,[2]Datos!$I$8+(K31-[2]Datos!$F$9)*[2]Datos!$J$6,IF(K31&gt;=[2]Datos!$F$10,([2]Datos!$I$8+[2]Datos!$J$8)+(K31-[2]Datos!$F$10)*[2]Datos!$K$6))))</f>
        <v>23866.610666666667</v>
      </c>
      <c r="M31" s="18">
        <v>3733.1660000000002</v>
      </c>
      <c r="N31" s="18">
        <v>25</v>
      </c>
      <c r="O31" s="18">
        <f t="shared" si="1"/>
        <v>3758.1660000000002</v>
      </c>
      <c r="P31" s="18"/>
      <c r="Q31" s="17">
        <v>36489.79</v>
      </c>
      <c r="R31" s="34">
        <f t="shared" si="2"/>
        <v>113510.20999999999</v>
      </c>
    </row>
    <row r="32" spans="3:18" x14ac:dyDescent="0.25">
      <c r="C32" s="26">
        <v>24</v>
      </c>
      <c r="D32" s="23" t="s">
        <v>11</v>
      </c>
      <c r="E32" s="22">
        <v>44228</v>
      </c>
      <c r="F32" s="21">
        <v>44409</v>
      </c>
      <c r="G32" s="33">
        <v>140000</v>
      </c>
      <c r="H32" s="32">
        <f>IF(G32&gt;=[1]Datos!$D$14,([1]Datos!$D$14*[1]Datos!$C$14),IF(G32&lt;=[1]Datos!$D$14,(G32*[1]Datos!$C$14)))</f>
        <v>4018</v>
      </c>
      <c r="I32" s="31">
        <f>IF(G32&gt;=[1]Datos!$D$15,([1]Datos!$D$15*[1]Datos!$C$15),IF(G32&lt;=[1]Datos!$D$15,(G32*[1]Datos!$C$15)))</f>
        <v>4098.5280000000002</v>
      </c>
      <c r="J32" s="30"/>
      <c r="K32" s="29">
        <f t="shared" si="0"/>
        <v>131883.47200000001</v>
      </c>
      <c r="L32" s="29">
        <f>IF(K32&lt;=[1]Datos!$G$7,"0",IF(K32&lt;=[1]Datos!$G$8,(K32-[1]Datos!$F$8)*[1]Datos!$I$6,IF(K32&lt;=[1]Datos!$G$9,[1]Datos!$I$8+(K32-[1]Datos!$F$9)*[1]Datos!$J$6,IF(K32&gt;=[1]Datos!$F$10,([1]Datos!$I$8+[1]Datos!$J$8)+(K32-[1]Datos!$F$10)*[1]Datos!$K$6))))</f>
        <v>21553.72866666667</v>
      </c>
      <c r="M32" s="30"/>
      <c r="N32" s="30">
        <v>25</v>
      </c>
      <c r="O32" s="30">
        <f t="shared" si="1"/>
        <v>25</v>
      </c>
      <c r="P32" s="30"/>
      <c r="Q32" s="29">
        <v>29813.37</v>
      </c>
      <c r="R32" s="16">
        <f t="shared" si="2"/>
        <v>110186.63</v>
      </c>
    </row>
    <row r="33" spans="3:18" x14ac:dyDescent="0.25">
      <c r="C33" s="26">
        <v>25</v>
      </c>
      <c r="D33" s="28" t="s">
        <v>10</v>
      </c>
      <c r="E33" s="25">
        <v>44348</v>
      </c>
      <c r="F33" s="24">
        <v>44562</v>
      </c>
      <c r="G33" s="27">
        <v>90000</v>
      </c>
      <c r="H33" s="20">
        <v>2583</v>
      </c>
      <c r="I33" s="19">
        <v>2736</v>
      </c>
      <c r="J33" s="18"/>
      <c r="K33" s="17">
        <f>+G33-H33-I33</f>
        <v>84681</v>
      </c>
      <c r="L33" s="17">
        <v>9753.1200000000008</v>
      </c>
      <c r="M33" s="18">
        <v>478.81</v>
      </c>
      <c r="N33" s="18">
        <v>25</v>
      </c>
      <c r="O33" s="18">
        <f>+M33+N33</f>
        <v>503.81</v>
      </c>
      <c r="P33" s="18"/>
      <c r="Q33" s="17">
        <v>15575.93</v>
      </c>
      <c r="R33" s="16">
        <f t="shared" si="2"/>
        <v>74424.070000000007</v>
      </c>
    </row>
    <row r="34" spans="3:18" x14ac:dyDescent="0.25">
      <c r="C34" s="26">
        <v>26</v>
      </c>
      <c r="D34" s="23" t="s">
        <v>9</v>
      </c>
      <c r="E34" s="25">
        <v>44348</v>
      </c>
      <c r="F34" s="24">
        <v>44562</v>
      </c>
      <c r="G34" s="17">
        <v>65000</v>
      </c>
      <c r="H34" s="20">
        <v>1865.5</v>
      </c>
      <c r="I34" s="19">
        <v>1976</v>
      </c>
      <c r="J34" s="17"/>
      <c r="K34" s="17">
        <f>+G34-H34-I34</f>
        <v>61158.5</v>
      </c>
      <c r="L34" s="17">
        <v>4427.58</v>
      </c>
      <c r="M34" s="18">
        <v>1008.07</v>
      </c>
      <c r="N34" s="18">
        <v>25</v>
      </c>
      <c r="O34" s="18">
        <v>25</v>
      </c>
      <c r="P34" s="18"/>
      <c r="Q34" s="17">
        <v>8294.08</v>
      </c>
      <c r="R34" s="16">
        <v>56705.919999999998</v>
      </c>
    </row>
    <row r="35" spans="3:18" x14ac:dyDescent="0.25">
      <c r="C35" s="26">
        <v>27</v>
      </c>
      <c r="D35" s="23" t="s">
        <v>8</v>
      </c>
      <c r="E35" s="25">
        <v>44470</v>
      </c>
      <c r="F35" s="24">
        <v>44652</v>
      </c>
      <c r="G35" s="17">
        <v>150000</v>
      </c>
      <c r="H35" s="20">
        <v>4305</v>
      </c>
      <c r="I35" s="19">
        <v>4256</v>
      </c>
      <c r="J35" s="17"/>
      <c r="K35" s="17">
        <v>141135</v>
      </c>
      <c r="L35" s="17">
        <v>23866.61</v>
      </c>
      <c r="M35" s="18"/>
      <c r="N35" s="18"/>
      <c r="O35" s="18"/>
      <c r="P35" s="18"/>
      <c r="Q35" s="17">
        <v>32756.61</v>
      </c>
      <c r="R35" s="16">
        <v>117243.39</v>
      </c>
    </row>
    <row r="36" spans="3:18" x14ac:dyDescent="0.25">
      <c r="C36" s="26">
        <v>28</v>
      </c>
      <c r="D36" s="23" t="s">
        <v>8</v>
      </c>
      <c r="E36" s="25">
        <v>44440</v>
      </c>
      <c r="F36" s="24" t="s">
        <v>7</v>
      </c>
      <c r="G36" s="17">
        <v>140000</v>
      </c>
      <c r="H36" s="20">
        <v>4081</v>
      </c>
      <c r="I36" s="19">
        <v>4256</v>
      </c>
      <c r="J36" s="17"/>
      <c r="K36" s="17">
        <f>+G36-H36-I36</f>
        <v>131663</v>
      </c>
      <c r="L36" s="17">
        <v>21514.37</v>
      </c>
      <c r="M36" s="18"/>
      <c r="N36" s="18">
        <v>25</v>
      </c>
      <c r="O36" s="18">
        <v>25</v>
      </c>
      <c r="P36" s="18"/>
      <c r="Q36" s="17">
        <v>29813.37</v>
      </c>
      <c r="R36" s="16">
        <v>110186.63</v>
      </c>
    </row>
    <row r="37" spans="3:18" ht="16.5" thickBot="1" x14ac:dyDescent="0.3">
      <c r="C37" s="26">
        <v>29</v>
      </c>
      <c r="D37" s="23" t="s">
        <v>6</v>
      </c>
      <c r="E37" s="22">
        <v>44440</v>
      </c>
      <c r="F37" s="21">
        <v>44593</v>
      </c>
      <c r="G37" s="17">
        <v>65000</v>
      </c>
      <c r="H37" s="20">
        <v>1865.5</v>
      </c>
      <c r="I37" s="19">
        <v>1976</v>
      </c>
      <c r="J37" s="17"/>
      <c r="K37" s="17">
        <f>+G37-H37-I37</f>
        <v>61158.5</v>
      </c>
      <c r="L37" s="17">
        <v>4427.58</v>
      </c>
      <c r="M37" s="18">
        <f>SUM(M9:M36)</f>
        <v>30446.636000000006</v>
      </c>
      <c r="N37" s="18">
        <v>25</v>
      </c>
      <c r="O37" s="18">
        <v>25</v>
      </c>
      <c r="P37" s="18"/>
      <c r="Q37" s="17">
        <v>8294.08</v>
      </c>
      <c r="R37" s="16">
        <v>56705.919999999998</v>
      </c>
    </row>
    <row r="38" spans="3:18" ht="16.5" thickBot="1" x14ac:dyDescent="0.3">
      <c r="C38" s="48" t="s">
        <v>5</v>
      </c>
      <c r="D38" s="49"/>
      <c r="E38" s="49"/>
      <c r="F38" s="50"/>
      <c r="G38" s="15">
        <f>SUM(G9:G37)</f>
        <v>2599000</v>
      </c>
      <c r="H38" s="11">
        <v>65952.600000000006</v>
      </c>
      <c r="I38" s="14">
        <f>SUM(I9:I34)</f>
        <v>66681.184000000008</v>
      </c>
      <c r="J38" s="11">
        <f>SUM(J9:J32)</f>
        <v>4760.4799999999996</v>
      </c>
      <c r="K38" s="14">
        <f>SUM(K9:K34)</f>
        <v>2108155.5359999994</v>
      </c>
      <c r="L38" s="11">
        <v>266967.12</v>
      </c>
      <c r="M38" s="13">
        <v>32335.93</v>
      </c>
      <c r="N38" s="12">
        <f>SUM(N9:N34)</f>
        <v>650</v>
      </c>
      <c r="O38" s="13">
        <f>SUM(O9:O32)</f>
        <v>34320.235999999997</v>
      </c>
      <c r="P38" s="12">
        <f>SUM(P9:P32)</f>
        <v>9777.76</v>
      </c>
      <c r="Q38" s="11">
        <f>SUM(Q9:Q37)</f>
        <v>473761.5716666666</v>
      </c>
      <c r="R38" s="10">
        <f>SUM(R9:R37)</f>
        <v>2125238.4283333332</v>
      </c>
    </row>
    <row r="39" spans="3:18" x14ac:dyDescent="0.25">
      <c r="C39" s="9"/>
      <c r="D39" s="9"/>
      <c r="E39" s="9"/>
      <c r="F39" s="9"/>
      <c r="G39" s="7"/>
      <c r="H39" s="7"/>
      <c r="I39" s="7"/>
      <c r="J39" s="7"/>
      <c r="K39" s="7"/>
      <c r="L39" s="7"/>
      <c r="M39" s="8"/>
      <c r="N39" s="8"/>
      <c r="O39" s="8"/>
      <c r="P39" s="8"/>
      <c r="Q39" s="7"/>
      <c r="R39" s="7"/>
    </row>
    <row r="40" spans="3:18" x14ac:dyDescent="0.25">
      <c r="C40" s="9"/>
      <c r="D40" s="9"/>
      <c r="E40" s="9"/>
      <c r="F40" s="9"/>
      <c r="G40" s="7"/>
      <c r="H40" s="7"/>
      <c r="I40" s="7"/>
      <c r="J40" s="7"/>
      <c r="K40" s="7"/>
      <c r="L40" s="7"/>
      <c r="M40" s="8"/>
      <c r="N40" s="8"/>
      <c r="O40" s="8"/>
      <c r="P40" s="8"/>
      <c r="Q40" s="7"/>
      <c r="R40" s="7"/>
    </row>
    <row r="41" spans="3:18" x14ac:dyDescent="0.25">
      <c r="C41" s="9"/>
      <c r="D41" s="9"/>
      <c r="E41" s="9"/>
      <c r="F41" s="9"/>
      <c r="G41" s="7"/>
      <c r="H41" s="7"/>
      <c r="I41" s="7"/>
      <c r="J41" s="7"/>
      <c r="K41" s="7"/>
      <c r="L41" s="7"/>
      <c r="M41" s="8"/>
      <c r="N41" s="8"/>
      <c r="O41" s="8"/>
      <c r="P41" s="8"/>
      <c r="Q41" s="7"/>
      <c r="R41" s="7"/>
    </row>
    <row r="42" spans="3:18" x14ac:dyDescent="0.25">
      <c r="C42" s="9"/>
      <c r="D42" s="9"/>
      <c r="E42" s="9"/>
      <c r="F42" s="9"/>
      <c r="G42" s="7"/>
      <c r="H42" s="7"/>
      <c r="I42" s="7"/>
      <c r="J42" s="7"/>
      <c r="K42" s="7"/>
      <c r="L42" s="7"/>
      <c r="M42" s="8"/>
      <c r="N42" s="8"/>
      <c r="O42" s="8"/>
      <c r="P42" s="8"/>
      <c r="Q42" s="7"/>
      <c r="R42" s="6"/>
    </row>
    <row r="43" spans="3:18" x14ac:dyDescent="0.25">
      <c r="D43" s="1" t="s">
        <v>4</v>
      </c>
      <c r="G43" s="3"/>
      <c r="O43" s="1" t="s">
        <v>3</v>
      </c>
    </row>
    <row r="44" spans="3:18" x14ac:dyDescent="0.25">
      <c r="G44" s="3"/>
    </row>
    <row r="45" spans="3:18" x14ac:dyDescent="0.25">
      <c r="D45" s="5" t="s">
        <v>2</v>
      </c>
      <c r="J45" s="5"/>
      <c r="O45" s="5" t="s">
        <v>43</v>
      </c>
    </row>
    <row r="46" spans="3:18" x14ac:dyDescent="0.25">
      <c r="D46" s="1" t="s">
        <v>1</v>
      </c>
      <c r="E46" s="3"/>
      <c r="O46" s="1" t="s">
        <v>0</v>
      </c>
    </row>
    <row r="47" spans="3:18" x14ac:dyDescent="0.25">
      <c r="G47" s="3"/>
    </row>
    <row r="48" spans="3:18" x14ac:dyDescent="0.25">
      <c r="G48" s="3"/>
    </row>
    <row r="49" spans="4:7" x14ac:dyDescent="0.25">
      <c r="D49" s="4"/>
      <c r="G49" s="3"/>
    </row>
    <row r="50" spans="4:7" x14ac:dyDescent="0.25">
      <c r="G50" s="3"/>
    </row>
  </sheetData>
  <mergeCells count="3">
    <mergeCell ref="C38:F38"/>
    <mergeCell ref="C4:R4"/>
    <mergeCell ref="C5:R5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dcterms:created xsi:type="dcterms:W3CDTF">2021-11-15T17:38:26Z</dcterms:created>
  <dcterms:modified xsi:type="dcterms:W3CDTF">2021-12-13T21:19:52Z</dcterms:modified>
</cp:coreProperties>
</file>