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AGOSTO\"/>
    </mc:Choice>
  </mc:AlternateContent>
  <xr:revisionPtr revIDLastSave="0" documentId="13_ncr:1_{55D7B44F-EAD0-4F55-85FF-16DDD988A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ado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Contratados!$A$1:$R$57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5" i="2" l="1"/>
  <c r="N45" i="2"/>
  <c r="M45" i="2"/>
  <c r="J45" i="2"/>
  <c r="G45" i="2"/>
  <c r="O44" i="2"/>
  <c r="I44" i="2"/>
  <c r="K44" i="2" s="1"/>
  <c r="L44" i="2" s="1"/>
  <c r="H44" i="2"/>
  <c r="Q44" i="2" s="1"/>
  <c r="R44" i="2" s="1"/>
  <c r="R43" i="2"/>
  <c r="Q43" i="2"/>
  <c r="K43" i="2"/>
  <c r="O42" i="2"/>
  <c r="I42" i="2"/>
  <c r="H42" i="2"/>
  <c r="Q42" i="2" s="1"/>
  <c r="R42" i="2" s="1"/>
  <c r="Q41" i="2"/>
  <c r="R41" i="2" s="1"/>
  <c r="O41" i="2"/>
  <c r="K41" i="2"/>
  <c r="Q40" i="2"/>
  <c r="R40" i="2" s="1"/>
  <c r="O40" i="2"/>
  <c r="K40" i="2"/>
  <c r="Q39" i="2"/>
  <c r="R39" i="2" s="1"/>
  <c r="O39" i="2"/>
  <c r="K39" i="2"/>
  <c r="R38" i="2"/>
  <c r="O38" i="2"/>
  <c r="K38" i="2"/>
  <c r="R37" i="2"/>
  <c r="O37" i="2"/>
  <c r="K37" i="2"/>
  <c r="Q36" i="2"/>
  <c r="R36" i="2" s="1"/>
  <c r="O36" i="2"/>
  <c r="K36" i="2"/>
  <c r="Q35" i="2"/>
  <c r="R35" i="2" s="1"/>
  <c r="O35" i="2"/>
  <c r="K35" i="2"/>
  <c r="O34" i="2"/>
  <c r="I34" i="2"/>
  <c r="H34" i="2"/>
  <c r="K34" i="2" s="1"/>
  <c r="H33" i="2"/>
  <c r="Q33" i="2" s="1"/>
  <c r="R33" i="2" s="1"/>
  <c r="Q32" i="2"/>
  <c r="R32" i="2" s="1"/>
  <c r="K32" i="2"/>
  <c r="O31" i="2"/>
  <c r="Q31" i="2" s="1"/>
  <c r="R31" i="2" s="1"/>
  <c r="K31" i="2"/>
  <c r="O30" i="2"/>
  <c r="Q30" i="2" s="1"/>
  <c r="R30" i="2" s="1"/>
  <c r="K30" i="2"/>
  <c r="O29" i="2"/>
  <c r="I29" i="2"/>
  <c r="H29" i="2"/>
  <c r="Q29" i="2" s="1"/>
  <c r="R29" i="2" s="1"/>
  <c r="O28" i="2"/>
  <c r="Q28" i="2" s="1"/>
  <c r="R28" i="2" s="1"/>
  <c r="K28" i="2"/>
  <c r="R27" i="2"/>
  <c r="Q27" i="2"/>
  <c r="K27" i="2"/>
  <c r="Q26" i="2"/>
  <c r="R26" i="2" s="1"/>
  <c r="O26" i="2"/>
  <c r="K26" i="2"/>
  <c r="Q25" i="2"/>
  <c r="R25" i="2" s="1"/>
  <c r="O25" i="2"/>
  <c r="K25" i="2"/>
  <c r="Q24" i="2"/>
  <c r="R24" i="2" s="1"/>
  <c r="O24" i="2"/>
  <c r="K24" i="2"/>
  <c r="Q23" i="2"/>
  <c r="R23" i="2" s="1"/>
  <c r="O23" i="2"/>
  <c r="K23" i="2"/>
  <c r="H23" i="2"/>
  <c r="O22" i="2"/>
  <c r="Q22" i="2" s="1"/>
  <c r="R22" i="2" s="1"/>
  <c r="K22" i="2"/>
  <c r="O21" i="2"/>
  <c r="Q21" i="2" s="1"/>
  <c r="R21" i="2" s="1"/>
  <c r="K21" i="2"/>
  <c r="O20" i="2"/>
  <c r="Q20" i="2" s="1"/>
  <c r="R20" i="2" s="1"/>
  <c r="K20" i="2"/>
  <c r="O19" i="2"/>
  <c r="I19" i="2"/>
  <c r="K19" i="2" s="1"/>
  <c r="H19" i="2"/>
  <c r="Q19" i="2" s="1"/>
  <c r="R19" i="2" s="1"/>
  <c r="O18" i="2"/>
  <c r="I18" i="2"/>
  <c r="H18" i="2"/>
  <c r="Q18" i="2" s="1"/>
  <c r="R18" i="2" s="1"/>
  <c r="K17" i="2"/>
  <c r="I17" i="2"/>
  <c r="H17" i="2"/>
  <c r="Q17" i="2" s="1"/>
  <c r="R17" i="2" s="1"/>
  <c r="Q16" i="2"/>
  <c r="R16" i="2" s="1"/>
  <c r="K16" i="2"/>
  <c r="O15" i="2"/>
  <c r="Q15" i="2" s="1"/>
  <c r="R15" i="2" s="1"/>
  <c r="K15" i="2"/>
  <c r="O14" i="2"/>
  <c r="Q14" i="2" s="1"/>
  <c r="R14" i="2" s="1"/>
  <c r="K14" i="2"/>
  <c r="O13" i="2"/>
  <c r="H13" i="2"/>
  <c r="K13" i="2" s="1"/>
  <c r="Q12" i="2"/>
  <c r="K12" i="2"/>
  <c r="O11" i="2"/>
  <c r="I11" i="2"/>
  <c r="K11" i="2" s="1"/>
  <c r="L11" i="2" s="1"/>
  <c r="L45" i="2" s="1"/>
  <c r="H11" i="2"/>
  <c r="O10" i="2"/>
  <c r="I10" i="2"/>
  <c r="I45" i="2" s="1"/>
  <c r="H10" i="2"/>
  <c r="Q10" i="2" s="1"/>
  <c r="R10" i="2" s="1"/>
  <c r="O9" i="2"/>
  <c r="Q9" i="2" s="1"/>
  <c r="R9" i="2" s="1"/>
  <c r="K9" i="2"/>
  <c r="O8" i="2"/>
  <c r="Q8" i="2" s="1"/>
  <c r="K8" i="2"/>
  <c r="R8" i="2" l="1"/>
  <c r="O45" i="2"/>
  <c r="K10" i="2"/>
  <c r="K45" i="2" s="1"/>
  <c r="Q13" i="2"/>
  <c r="R13" i="2" s="1"/>
  <c r="K18" i="2"/>
  <c r="K29" i="2"/>
  <c r="K33" i="2"/>
  <c r="H45" i="2"/>
  <c r="Q34" i="2"/>
  <c r="R34" i="2" s="1"/>
  <c r="Q11" i="2"/>
  <c r="R11" i="2" s="1"/>
  <c r="K42" i="2"/>
  <c r="Q45" i="2" l="1"/>
  <c r="R45" i="2"/>
</calcChain>
</file>

<file path=xl/sharedStrings.xml><?xml version="1.0" encoding="utf-8"?>
<sst xmlns="http://schemas.openxmlformats.org/spreadsheetml/2006/main" count="148" uniqueCount="80">
  <si>
    <t>Unidad de Análisis Financiero</t>
  </si>
  <si>
    <t>Nómina Empleados Temporales Agosto 2022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</si>
  <si>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</si>
  <si>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</si>
  <si>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</si>
  <si>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</si>
  <si>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</si>
  <si>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</si>
  <si>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</si>
  <si>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</si>
  <si>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</si>
  <si>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</si>
  <si>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</si>
  <si>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</si>
  <si>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</si>
  <si>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</si>
  <si>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</si>
  <si>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de Gastos Educativos </t>
  </si>
  <si>
    <t>Total Descuentos</t>
  </si>
  <si>
    <t>Salario a Pagar</t>
  </si>
  <si>
    <t>Dirección General</t>
  </si>
  <si>
    <t>Asistente del Despacho</t>
  </si>
  <si>
    <t>F</t>
  </si>
  <si>
    <t>Dirección Jurídica</t>
  </si>
  <si>
    <t>Encargada Jurídica</t>
  </si>
  <si>
    <t xml:space="preserve">Analista Legal </t>
  </si>
  <si>
    <t xml:space="preserve">Dirección de Planificación y Desarrollo </t>
  </si>
  <si>
    <t>Encargado Planificación y Desarrollo</t>
  </si>
  <si>
    <t>Analista de Planificación y Desarrollo</t>
  </si>
  <si>
    <t xml:space="preserve">Departamento de Comunicaciones </t>
  </si>
  <si>
    <t>Encargada de Comunicaciones</t>
  </si>
  <si>
    <t xml:space="preserve">Dirección  de Recursos Humanos </t>
  </si>
  <si>
    <t>Analista RRHH</t>
  </si>
  <si>
    <t xml:space="preserve">Dirección de Recursos Humanos </t>
  </si>
  <si>
    <t xml:space="preserve">Dirección Administrativa y Financiera </t>
  </si>
  <si>
    <t xml:space="preserve">Encargado Administrativo y Financiero </t>
  </si>
  <si>
    <t>M</t>
  </si>
  <si>
    <t>Analista de Presupuesto</t>
  </si>
  <si>
    <t xml:space="preserve">División Contabilidad </t>
  </si>
  <si>
    <t xml:space="preserve">Encargado Contabilidad </t>
  </si>
  <si>
    <t xml:space="preserve">División de Servicios Generales </t>
  </si>
  <si>
    <t>Enc. de Servicios Generales</t>
  </si>
  <si>
    <t>División de Correspondencia</t>
  </si>
  <si>
    <t>Encargada Dpto. de Archivo</t>
  </si>
  <si>
    <t>División de Compras y Contrataciones</t>
  </si>
  <si>
    <t>Enc. División de Compras y Contrataciones</t>
  </si>
  <si>
    <t>18/07/2022</t>
  </si>
  <si>
    <t>18/1/2023</t>
  </si>
  <si>
    <t xml:space="preserve">División Compras y Contrataciones </t>
  </si>
  <si>
    <t>Analista Compras y Contrataciones</t>
  </si>
  <si>
    <t>Dirección de Tecnología de la Inf. y Comunicación</t>
  </si>
  <si>
    <t>Encargado Departamento TIC</t>
  </si>
  <si>
    <t>Administrador de Seguridad</t>
  </si>
  <si>
    <t>14/03/2022</t>
  </si>
  <si>
    <t>14/09/2022</t>
  </si>
  <si>
    <t xml:space="preserve">Administrador de Seguridad </t>
  </si>
  <si>
    <t>Web Master</t>
  </si>
  <si>
    <t>Soporte Técnico Informático</t>
  </si>
  <si>
    <t>Soporte Mesa De Ayuda</t>
  </si>
  <si>
    <t>Técnico Archivista</t>
  </si>
  <si>
    <t>Dirección de Análisis</t>
  </si>
  <si>
    <t xml:space="preserve">Director de Análisis </t>
  </si>
  <si>
    <t>Departamento de Análisis operativo</t>
  </si>
  <si>
    <t>Coordinadora de Análisis Operativo</t>
  </si>
  <si>
    <t xml:space="preserve">Analista Operativo  </t>
  </si>
  <si>
    <t>Analista Operativo I</t>
  </si>
  <si>
    <t>Departamento de Análisis Estratégico</t>
  </si>
  <si>
    <t>Coordinadora Análisis Estratégico</t>
  </si>
  <si>
    <t>Departamento de Asuntos Nacionales</t>
  </si>
  <si>
    <t>Encargada Dpto. Coordinación Nacional e Internacional</t>
  </si>
  <si>
    <t>Departamento de Asuntos Internacionales</t>
  </si>
  <si>
    <t>Enc. Prevención, Educación y Difusión</t>
  </si>
  <si>
    <t>Preparado por:</t>
  </si>
  <si>
    <t xml:space="preserve">Revisado por: </t>
  </si>
  <si>
    <t xml:space="preserve">Aprobado por: </t>
  </si>
  <si>
    <t>Merary Lantigua</t>
  </si>
  <si>
    <t>Carlos Castellanos</t>
  </si>
  <si>
    <t xml:space="preserve">  Giancarlo Ricardo</t>
  </si>
  <si>
    <t>Encargado División de Contabilidad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</si>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</sst>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b/>
      <sz val="12"/>
      <name val="Calibri Light"/>
      <family val="2"/>
    </font>
    <font>
      <b/>
      <u/>
      <sz val="12"/>
      <color theme="1"/>
      <name val="Calibri Light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43" fontId="5" fillId="0" borderId="4" xfId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14" fontId="6" fillId="0" borderId="2" xfId="0" applyNumberFormat="1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 vertical="center"/>
    </xf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2" xfId="1" applyFont="1" applyBorder="1" applyAlignment="1" applyProtection="1">
      <alignment horizontal="right" vertical="center"/>
    </xf>
    <xf numFmtId="43" fontId="7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6" xfId="0" applyNumberFormat="1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43" fontId="8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3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1593849</xdr:colOff>
      <xdr:row>0</xdr:row>
      <xdr:rowOff>19050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1B031659-1924-4FC3-BE3F-C3609E097E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324" y="1905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07F0-64B5-4971-B967-B9F16EB9B229}">
  <dimension ref="A4:S59"/>
  <sheetViews>
    <sheetView tabSelected="1" view="pageBreakPreview" zoomScale="90" zoomScaleNormal="100" zoomScaleSheetLayoutView="90" workbookViewId="0">
      <pane ySplit="7" topLeftCell="A38" activePane="bottomLeft" state="frozen"/>
      <selection pane="bottomLeft" activeCell="A5" sqref="A5:R5"/>
    </sheetView>
  </sheetViews>
  <sheetFormatPr baseColWidth="10" defaultColWidth="11.42578125" defaultRowHeight="15.75" x14ac:dyDescent="0.25"/>
  <cols>
    <col min="1" max="1" width="8.5703125" style="60" customWidth="1"/>
    <col min="2" max="2" width="48.42578125" style="60" bestFit="1" customWidth="1"/>
    <col min="3" max="3" width="53.7109375" style="60" bestFit="1" customWidth="1"/>
    <col min="4" max="5" width="11.85546875" style="52" bestFit="1" customWidth="1"/>
    <col min="6" max="6" width="6.140625" style="60" bestFit="1" customWidth="1"/>
    <col min="7" max="7" width="16.85546875" style="60" bestFit="1" customWidth="1"/>
    <col min="8" max="9" width="14.7109375" style="60" bestFit="1" customWidth="1"/>
    <col min="10" max="10" width="16.85546875" style="60" customWidth="1"/>
    <col min="11" max="11" width="25.42578125" style="60" bestFit="1" customWidth="1"/>
    <col min="12" max="12" width="19" style="60" bestFit="1" customWidth="1"/>
    <col min="13" max="13" width="18.7109375" style="60" customWidth="1"/>
    <col min="14" max="14" width="13.7109375" style="60" customWidth="1"/>
    <col min="15" max="15" width="14.85546875" style="60" customWidth="1"/>
    <col min="16" max="16" width="16.85546875" style="60" bestFit="1" customWidth="1"/>
    <col min="17" max="17" width="19.85546875" style="60" customWidth="1"/>
    <col min="18" max="18" width="22.140625" style="60" customWidth="1"/>
  </cols>
  <sheetData>
    <row r="4" spans="1:18" ht="18.75" x14ac:dyDescent="0.3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2"/>
      <c r="B6" s="2"/>
      <c r="C6" s="2"/>
      <c r="D6" s="3"/>
      <c r="E6" s="3"/>
      <c r="F6" s="2"/>
      <c r="G6" s="4"/>
      <c r="H6" s="2"/>
      <c r="I6" s="2"/>
      <c r="J6" s="2"/>
      <c r="K6" s="2"/>
      <c r="L6" s="4"/>
      <c r="M6" s="4"/>
      <c r="N6" s="5"/>
      <c r="O6" s="5"/>
      <c r="P6" s="5"/>
      <c r="Q6" s="4"/>
      <c r="R6" s="4"/>
    </row>
    <row r="7" spans="1:18" ht="57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</row>
    <row r="8" spans="1:18" ht="20.25" customHeight="1" x14ac:dyDescent="0.25">
      <c r="A8" s="7">
        <v>1</v>
      </c>
      <c r="B8" s="8" t="s">
        <v>20</v>
      </c>
      <c r="C8" s="8" t="s">
        <v>21</v>
      </c>
      <c r="D8" s="9">
        <v>44205</v>
      </c>
      <c r="E8" s="9">
        <v>44564</v>
      </c>
      <c r="F8" s="10" t="s">
        <v>22</v>
      </c>
      <c r="G8" s="11">
        <v>65000</v>
      </c>
      <c r="H8" s="12">
        <v>1865.5</v>
      </c>
      <c r="I8" s="12">
        <v>1976</v>
      </c>
      <c r="J8" s="11"/>
      <c r="K8" s="11">
        <f t="shared" ref="K8:K21" si="0">+G8-(H8+I8+J8)</f>
        <v>61158.5</v>
      </c>
      <c r="L8" s="11">
        <v>0</v>
      </c>
      <c r="M8" s="13"/>
      <c r="N8" s="13">
        <v>25</v>
      </c>
      <c r="O8" s="13">
        <f t="shared" ref="O8" si="1">+M8+N8</f>
        <v>25</v>
      </c>
      <c r="P8" s="13">
        <v>4427.58</v>
      </c>
      <c r="Q8" s="14">
        <f>+H8+I8+L8+O8</f>
        <v>3866.5</v>
      </c>
      <c r="R8" s="15">
        <f>+G8-Q8</f>
        <v>61133.5</v>
      </c>
    </row>
    <row r="9" spans="1:18" ht="20.25" customHeight="1" x14ac:dyDescent="0.25">
      <c r="A9" s="7">
        <v>2</v>
      </c>
      <c r="B9" s="8" t="s">
        <v>23</v>
      </c>
      <c r="C9" s="8" t="s">
        <v>24</v>
      </c>
      <c r="D9" s="16">
        <v>43871</v>
      </c>
      <c r="E9" s="16">
        <v>44231</v>
      </c>
      <c r="F9" s="10" t="s">
        <v>22</v>
      </c>
      <c r="G9" s="11">
        <v>150000</v>
      </c>
      <c r="H9" s="12">
        <v>4305</v>
      </c>
      <c r="I9" s="12">
        <v>4560</v>
      </c>
      <c r="J9" s="13"/>
      <c r="K9" s="11">
        <f t="shared" si="0"/>
        <v>141135</v>
      </c>
      <c r="L9" s="11">
        <v>23866.62</v>
      </c>
      <c r="M9" s="13"/>
      <c r="N9" s="13">
        <v>25</v>
      </c>
      <c r="O9" s="13">
        <f>+N9</f>
        <v>25</v>
      </c>
      <c r="P9" s="13"/>
      <c r="Q9" s="14">
        <f>+H9+I9+L9+O9</f>
        <v>32756.62</v>
      </c>
      <c r="R9" s="15">
        <f t="shared" ref="R9:R11" si="2">+G9-Q9</f>
        <v>117243.38</v>
      </c>
    </row>
    <row r="10" spans="1:18" ht="20.25" customHeight="1" x14ac:dyDescent="0.25">
      <c r="A10" s="7">
        <v>3</v>
      </c>
      <c r="B10" s="8" t="s">
        <v>23</v>
      </c>
      <c r="C10" s="8" t="s">
        <v>25</v>
      </c>
      <c r="D10" s="17">
        <v>44199</v>
      </c>
      <c r="E10" s="17">
        <v>44564</v>
      </c>
      <c r="F10" s="18" t="s">
        <v>22</v>
      </c>
      <c r="G10" s="11">
        <v>71000</v>
      </c>
      <c r="H10" s="12">
        <f>IF(G10&gt;=[1]Datos!$D$14,([1]Datos!$D$14*[1]Datos!$C$14),IF(G10&lt;=[1]Datos!$D$14,(G10*[1]Datos!$C$14)))</f>
        <v>2037.7</v>
      </c>
      <c r="I10" s="12">
        <f>IF(G10&gt;=[1]Datos!$D$15,([1]Datos!$D$15*[1]Datos!$C$15),IF(G10&lt;=[1]Datos!$D$15,(G10*[1]Datos!$C$15)))</f>
        <v>2158.4</v>
      </c>
      <c r="J10" s="13"/>
      <c r="K10" s="11">
        <f t="shared" si="0"/>
        <v>66803.899999999994</v>
      </c>
      <c r="L10" s="11">
        <v>5556.66</v>
      </c>
      <c r="M10" s="13">
        <v>5287.78</v>
      </c>
      <c r="N10" s="13">
        <v>25</v>
      </c>
      <c r="O10" s="13">
        <f>+M10+N10</f>
        <v>5312.78</v>
      </c>
      <c r="P10" s="13"/>
      <c r="Q10" s="14">
        <f t="shared" ref="Q10:Q13" si="3">+H10+I10+L10+O10</f>
        <v>15065.54</v>
      </c>
      <c r="R10" s="15">
        <f t="shared" si="2"/>
        <v>55934.46</v>
      </c>
    </row>
    <row r="11" spans="1:18" ht="20.25" customHeight="1" x14ac:dyDescent="0.25">
      <c r="A11" s="7">
        <v>4</v>
      </c>
      <c r="B11" s="8" t="s">
        <v>26</v>
      </c>
      <c r="C11" s="8" t="s">
        <v>27</v>
      </c>
      <c r="D11" s="19">
        <v>44563</v>
      </c>
      <c r="E11" s="19">
        <v>44569</v>
      </c>
      <c r="F11" s="10" t="s">
        <v>22</v>
      </c>
      <c r="G11" s="11">
        <v>150000</v>
      </c>
      <c r="H11" s="12">
        <f>IF(G11&gt;=[2]Datos!$D$14,([2]Datos!$D$14*[2]Datos!$C$14),IF(G11&lt;=[2]Datos!$D$14,(G11*[2]Datos!$C$14)))</f>
        <v>4305</v>
      </c>
      <c r="I11" s="12">
        <f>IF(G11&gt;=[2]Datos!$D$15,([2]Datos!$D$15*[2]Datos!$C$15),IF(G11&lt;=[2]Datos!$D$15,(G11*[2]Datos!$C$15)))</f>
        <v>4560</v>
      </c>
      <c r="J11" s="11"/>
      <c r="K11" s="11">
        <f t="shared" si="0"/>
        <v>141135</v>
      </c>
      <c r="L11" s="11">
        <f>IF(K11&lt;=[2]Datos!$G$7,"0",IF(K11&lt;=[2]Datos!$G$8,(K11-[2]Datos!$F$8)*[2]Datos!$I$6,IF(K11&lt;=[2]Datos!$G$9,[2]Datos!$I$8+(K11-[2]Datos!$F$9)*[2]Datos!$J$6,IF(K11&gt;=[2]Datos!$F$10,([2]Datos!$I$8+[2]Datos!$J$8)+(K11-[2]Datos!$F$10)*[2]Datos!$K$6))))</f>
        <v>23866.610666666667</v>
      </c>
      <c r="M11" s="13"/>
      <c r="N11" s="13">
        <v>25</v>
      </c>
      <c r="O11" s="13">
        <f t="shared" ref="O11" si="4">+J11+M11+N11</f>
        <v>25</v>
      </c>
      <c r="P11" s="13"/>
      <c r="Q11" s="14">
        <f t="shared" si="3"/>
        <v>32756.610666666667</v>
      </c>
      <c r="R11" s="15">
        <f t="shared" si="2"/>
        <v>117243.38933333333</v>
      </c>
    </row>
    <row r="12" spans="1:18" ht="20.25" customHeight="1" x14ac:dyDescent="0.25">
      <c r="A12" s="7">
        <v>5</v>
      </c>
      <c r="B12" s="8" t="s">
        <v>26</v>
      </c>
      <c r="C12" s="8" t="s">
        <v>28</v>
      </c>
      <c r="D12" s="16">
        <v>44567</v>
      </c>
      <c r="E12" s="16">
        <v>44573</v>
      </c>
      <c r="F12" s="20" t="s">
        <v>22</v>
      </c>
      <c r="G12" s="20">
        <v>71000</v>
      </c>
      <c r="H12" s="12">
        <v>2037.7</v>
      </c>
      <c r="I12" s="12">
        <v>2158.4</v>
      </c>
      <c r="J12" s="13"/>
      <c r="K12" s="11">
        <f t="shared" si="0"/>
        <v>66803.899999999994</v>
      </c>
      <c r="L12" s="11">
        <v>5557.66</v>
      </c>
      <c r="M12" s="13"/>
      <c r="N12" s="13">
        <v>25</v>
      </c>
      <c r="O12" s="13">
        <v>25</v>
      </c>
      <c r="P12" s="13"/>
      <c r="Q12" s="14">
        <f t="shared" si="3"/>
        <v>9778.76</v>
      </c>
      <c r="R12" s="12">
        <v>61221.24</v>
      </c>
    </row>
    <row r="13" spans="1:18" ht="20.25" customHeight="1" x14ac:dyDescent="0.25">
      <c r="A13" s="7">
        <v>6</v>
      </c>
      <c r="B13" s="8" t="s">
        <v>29</v>
      </c>
      <c r="C13" s="8" t="s">
        <v>30</v>
      </c>
      <c r="D13" s="9">
        <v>44202</v>
      </c>
      <c r="E13" s="16">
        <v>44208</v>
      </c>
      <c r="F13" s="10" t="s">
        <v>22</v>
      </c>
      <c r="G13" s="11">
        <v>135000</v>
      </c>
      <c r="H13" s="12">
        <f>IF(G13&gt;=[1]Datos!$D$14,([1]Datos!$D$14*[1]Datos!$C$14),IF(G13&lt;=[1]Datos!$D$14,(G13*[1]Datos!$C$14)))</f>
        <v>3874.5</v>
      </c>
      <c r="I13" s="12">
        <v>4104</v>
      </c>
      <c r="J13" s="13"/>
      <c r="K13" s="11">
        <f t="shared" si="0"/>
        <v>127021.5</v>
      </c>
      <c r="L13" s="11">
        <v>20338.240000000002</v>
      </c>
      <c r="M13" s="12"/>
      <c r="N13" s="13">
        <v>25</v>
      </c>
      <c r="O13" s="13">
        <f t="shared" ref="O13" si="5">+J13+M13+N13</f>
        <v>25</v>
      </c>
      <c r="P13" s="13"/>
      <c r="Q13" s="14">
        <f t="shared" si="3"/>
        <v>28341.74</v>
      </c>
      <c r="R13" s="15">
        <f t="shared" ref="R13:R14" si="6">+G13-Q13</f>
        <v>106658.26</v>
      </c>
    </row>
    <row r="14" spans="1:18" ht="20.25" customHeight="1" x14ac:dyDescent="0.25">
      <c r="A14" s="7">
        <v>7</v>
      </c>
      <c r="B14" s="8" t="s">
        <v>31</v>
      </c>
      <c r="C14" s="8" t="s">
        <v>32</v>
      </c>
      <c r="D14" s="16">
        <v>44625</v>
      </c>
      <c r="E14" s="16">
        <v>44631</v>
      </c>
      <c r="F14" s="20" t="s">
        <v>22</v>
      </c>
      <c r="G14" s="20">
        <v>71000</v>
      </c>
      <c r="H14" s="12">
        <v>2037.7</v>
      </c>
      <c r="I14" s="12">
        <v>2158.4</v>
      </c>
      <c r="J14" s="13"/>
      <c r="K14" s="11">
        <f t="shared" si="0"/>
        <v>66803.899999999994</v>
      </c>
      <c r="L14" s="11">
        <v>5556.66</v>
      </c>
      <c r="M14" s="13"/>
      <c r="N14" s="21">
        <v>25</v>
      </c>
      <c r="O14" s="13">
        <f>+M14+N14</f>
        <v>25</v>
      </c>
      <c r="P14" s="13"/>
      <c r="Q14" s="14">
        <f>+H14+I14+L14+O14</f>
        <v>9777.76</v>
      </c>
      <c r="R14" s="15">
        <f t="shared" si="6"/>
        <v>61222.239999999998</v>
      </c>
    </row>
    <row r="15" spans="1:18" ht="20.25" customHeight="1" x14ac:dyDescent="0.25">
      <c r="A15" s="7">
        <v>8</v>
      </c>
      <c r="B15" s="8" t="s">
        <v>33</v>
      </c>
      <c r="C15" s="8" t="s">
        <v>32</v>
      </c>
      <c r="D15" s="16">
        <v>44202</v>
      </c>
      <c r="E15" s="16">
        <v>44208</v>
      </c>
      <c r="F15" s="20" t="s">
        <v>22</v>
      </c>
      <c r="G15" s="20">
        <v>65000</v>
      </c>
      <c r="H15" s="12">
        <v>1865.5</v>
      </c>
      <c r="I15" s="12">
        <v>1976</v>
      </c>
      <c r="J15" s="13"/>
      <c r="K15" s="11">
        <f t="shared" si="0"/>
        <v>61158.5</v>
      </c>
      <c r="L15" s="11">
        <v>4427.58</v>
      </c>
      <c r="M15" s="13"/>
      <c r="N15" s="13">
        <v>25</v>
      </c>
      <c r="O15" s="13">
        <f t="shared" ref="O15" si="7">+M15+N15</f>
        <v>25</v>
      </c>
      <c r="P15" s="13"/>
      <c r="Q15" s="14">
        <f t="shared" ref="Q15" si="8">+H15+I15+L15+O15</f>
        <v>8294.08</v>
      </c>
      <c r="R15" s="15">
        <f>+G15-Q15</f>
        <v>56705.919999999998</v>
      </c>
    </row>
    <row r="16" spans="1:18" ht="20.25" customHeight="1" x14ac:dyDescent="0.25">
      <c r="A16" s="7">
        <v>9</v>
      </c>
      <c r="B16" s="8" t="s">
        <v>34</v>
      </c>
      <c r="C16" s="8" t="s">
        <v>35</v>
      </c>
      <c r="D16" s="9">
        <v>44625</v>
      </c>
      <c r="E16" s="9">
        <v>44631</v>
      </c>
      <c r="F16" s="10" t="s">
        <v>36</v>
      </c>
      <c r="G16" s="11">
        <v>160000</v>
      </c>
      <c r="H16" s="12">
        <v>4592</v>
      </c>
      <c r="I16" s="12">
        <v>4864</v>
      </c>
      <c r="J16" s="11"/>
      <c r="K16" s="11">
        <f t="shared" si="0"/>
        <v>150544</v>
      </c>
      <c r="L16" s="11">
        <v>26218.87</v>
      </c>
      <c r="M16" s="13"/>
      <c r="N16" s="13">
        <v>25</v>
      </c>
      <c r="O16" s="13">
        <v>25</v>
      </c>
      <c r="P16" s="13"/>
      <c r="Q16" s="14">
        <f>+H16+I16+L16+O16</f>
        <v>35699.869999999995</v>
      </c>
      <c r="R16" s="15">
        <f>+G16-Q16</f>
        <v>124300.13</v>
      </c>
    </row>
    <row r="17" spans="1:18" ht="20.25" customHeight="1" x14ac:dyDescent="0.25">
      <c r="A17" s="7">
        <v>10</v>
      </c>
      <c r="B17" s="8" t="s">
        <v>34</v>
      </c>
      <c r="C17" s="8" t="s">
        <v>37</v>
      </c>
      <c r="D17" s="17">
        <v>44625</v>
      </c>
      <c r="E17" s="17">
        <v>44631</v>
      </c>
      <c r="F17" s="18" t="s">
        <v>22</v>
      </c>
      <c r="G17" s="11">
        <v>71000</v>
      </c>
      <c r="H17" s="12">
        <f>IF(G17&gt;=[1]Datos!$D$14,([1]Datos!$D$14*[1]Datos!$C$14),IF(G17&lt;=[1]Datos!$D$14,(G17*[1]Datos!$C$14)))</f>
        <v>2037.7</v>
      </c>
      <c r="I17" s="12">
        <f>IF(G17&gt;=[1]Datos!$D$15,([1]Datos!$D$15*[1]Datos!$C$15),IF(G17&lt;=[1]Datos!$D$15,(G17*[1]Datos!$C$15)))</f>
        <v>2158.4</v>
      </c>
      <c r="J17" s="13"/>
      <c r="K17" s="11">
        <f t="shared" si="0"/>
        <v>66803.899999999994</v>
      </c>
      <c r="L17" s="11">
        <v>5556.66</v>
      </c>
      <c r="M17" s="13"/>
      <c r="N17" s="13">
        <v>25</v>
      </c>
      <c r="O17" s="13">
        <v>25</v>
      </c>
      <c r="P17" s="13"/>
      <c r="Q17" s="14">
        <f>+H17+I17+L17+O17</f>
        <v>9777.76</v>
      </c>
      <c r="R17" s="15">
        <f t="shared" ref="R17:R21" si="9">+G17-Q17</f>
        <v>61222.239999999998</v>
      </c>
    </row>
    <row r="18" spans="1:18" ht="20.25" customHeight="1" x14ac:dyDescent="0.25">
      <c r="A18" s="7">
        <v>11</v>
      </c>
      <c r="B18" s="8" t="s">
        <v>38</v>
      </c>
      <c r="C18" s="8" t="s">
        <v>39</v>
      </c>
      <c r="D18" s="16">
        <v>44207</v>
      </c>
      <c r="E18" s="16">
        <v>44566</v>
      </c>
      <c r="F18" s="10" t="s">
        <v>36</v>
      </c>
      <c r="G18" s="20">
        <v>100000</v>
      </c>
      <c r="H18" s="12">
        <f>IF(G18&gt;=[1]Datos!$D$14,([1]Datos!$D$14*[1]Datos!$C$14),IF(G18&lt;=[1]Datos!$D$14,(G18*[1]Datos!$C$14)))</f>
        <v>2870</v>
      </c>
      <c r="I18" s="12">
        <f>IF(G18&gt;=[1]Datos!$D$15,([1]Datos!$D$15*[1]Datos!$C$15),IF(G18&lt;=[1]Datos!$D$15,(G18*[1]Datos!$C$15)))</f>
        <v>3040</v>
      </c>
      <c r="J18" s="13"/>
      <c r="K18" s="11">
        <f t="shared" si="0"/>
        <v>94090</v>
      </c>
      <c r="L18" s="11">
        <v>1143.03</v>
      </c>
      <c r="M18" s="13"/>
      <c r="N18" s="13">
        <v>25</v>
      </c>
      <c r="O18" s="13">
        <f>+N18</f>
        <v>25</v>
      </c>
      <c r="P18" s="13">
        <v>10962.34</v>
      </c>
      <c r="Q18" s="14">
        <f t="shared" ref="Q18:Q21" si="10">+H18+I18+L18+O18</f>
        <v>7078.03</v>
      </c>
      <c r="R18" s="15">
        <f t="shared" si="9"/>
        <v>92921.97</v>
      </c>
    </row>
    <row r="19" spans="1:18" ht="20.25" customHeight="1" x14ac:dyDescent="0.25">
      <c r="A19" s="7">
        <v>14</v>
      </c>
      <c r="B19" s="8" t="s">
        <v>40</v>
      </c>
      <c r="C19" s="8" t="s">
        <v>41</v>
      </c>
      <c r="D19" s="16">
        <v>44323</v>
      </c>
      <c r="E19" s="16">
        <v>44682</v>
      </c>
      <c r="F19" s="10" t="s">
        <v>36</v>
      </c>
      <c r="G19" s="11">
        <v>105000</v>
      </c>
      <c r="H19" s="12">
        <f>IF(G19&gt;=[1]Datos!$D$14,([1]Datos!$D$14*[1]Datos!$C$14),IF(G19&lt;=[1]Datos!$D$14,(G19*[1]Datos!$C$14)))</f>
        <v>3013.5</v>
      </c>
      <c r="I19" s="12">
        <f>IF(G19&gt;=[1]Datos!$D$15,([1]Datos!$D$15*[1]Datos!$C$15),IF(G19&lt;=[1]Datos!$D$15,(G19*[1]Datos!$C$15)))</f>
        <v>3192</v>
      </c>
      <c r="J19" s="11"/>
      <c r="K19" s="11">
        <f t="shared" si="0"/>
        <v>98794.5</v>
      </c>
      <c r="L19" s="11">
        <v>13281.49</v>
      </c>
      <c r="M19" s="11"/>
      <c r="N19" s="13">
        <v>25</v>
      </c>
      <c r="O19" s="13">
        <f t="shared" ref="O19" si="11">+J19+M19+N19</f>
        <v>25</v>
      </c>
      <c r="P19" s="13"/>
      <c r="Q19" s="14">
        <f t="shared" si="10"/>
        <v>19511.989999999998</v>
      </c>
      <c r="R19" s="15">
        <f t="shared" si="9"/>
        <v>85488.010000000009</v>
      </c>
    </row>
    <row r="20" spans="1:18" ht="20.25" customHeight="1" x14ac:dyDescent="0.25">
      <c r="A20" s="7">
        <v>15</v>
      </c>
      <c r="B20" s="8" t="s">
        <v>42</v>
      </c>
      <c r="C20" s="8" t="s">
        <v>43</v>
      </c>
      <c r="D20" s="22">
        <v>44202</v>
      </c>
      <c r="E20" s="22">
        <v>44208</v>
      </c>
      <c r="F20" s="10" t="s">
        <v>22</v>
      </c>
      <c r="G20" s="20">
        <v>90000</v>
      </c>
      <c r="H20" s="12">
        <v>2583</v>
      </c>
      <c r="I20" s="12">
        <v>2736</v>
      </c>
      <c r="J20" s="13"/>
      <c r="K20" s="11">
        <f t="shared" si="0"/>
        <v>84681</v>
      </c>
      <c r="L20" s="11">
        <v>0</v>
      </c>
      <c r="M20" s="13"/>
      <c r="N20" s="13">
        <v>25</v>
      </c>
      <c r="O20" s="13">
        <f>+M20+N20</f>
        <v>25</v>
      </c>
      <c r="P20" s="13">
        <v>9753.1200000000008</v>
      </c>
      <c r="Q20" s="14">
        <f t="shared" si="10"/>
        <v>5344</v>
      </c>
      <c r="R20" s="15">
        <f t="shared" si="9"/>
        <v>84656</v>
      </c>
    </row>
    <row r="21" spans="1:18" ht="20.25" customHeight="1" x14ac:dyDescent="0.25">
      <c r="A21" s="7">
        <v>12</v>
      </c>
      <c r="B21" s="8" t="s">
        <v>44</v>
      </c>
      <c r="C21" s="8" t="s">
        <v>45</v>
      </c>
      <c r="D21" s="16" t="s">
        <v>46</v>
      </c>
      <c r="E21" s="16" t="s">
        <v>47</v>
      </c>
      <c r="F21" s="10" t="s">
        <v>22</v>
      </c>
      <c r="G21" s="20">
        <v>115000</v>
      </c>
      <c r="H21" s="12">
        <v>3300.5</v>
      </c>
      <c r="I21" s="12">
        <v>3496</v>
      </c>
      <c r="J21" s="13"/>
      <c r="K21" s="11">
        <f t="shared" si="0"/>
        <v>108203.5</v>
      </c>
      <c r="L21" s="11">
        <v>15633.74</v>
      </c>
      <c r="M21" s="13"/>
      <c r="N21" s="13">
        <v>25</v>
      </c>
      <c r="O21" s="13">
        <f>+N21</f>
        <v>25</v>
      </c>
      <c r="P21" s="13"/>
      <c r="Q21" s="14">
        <f t="shared" si="10"/>
        <v>22455.239999999998</v>
      </c>
      <c r="R21" s="15">
        <f t="shared" si="9"/>
        <v>92544.760000000009</v>
      </c>
    </row>
    <row r="22" spans="1:18" ht="20.25" customHeight="1" x14ac:dyDescent="0.25">
      <c r="A22" s="7">
        <v>13</v>
      </c>
      <c r="B22" s="8" t="s">
        <v>48</v>
      </c>
      <c r="C22" s="8" t="s">
        <v>49</v>
      </c>
      <c r="D22" s="16">
        <v>44207</v>
      </c>
      <c r="E22" s="16">
        <v>44566</v>
      </c>
      <c r="F22" s="20" t="s">
        <v>36</v>
      </c>
      <c r="G22" s="20">
        <v>65000</v>
      </c>
      <c r="H22" s="12">
        <v>1865.5</v>
      </c>
      <c r="I22" s="12">
        <v>1976</v>
      </c>
      <c r="J22" s="13"/>
      <c r="K22" s="11">
        <f>+G22-(H22+I22+J22)</f>
        <v>61158.5</v>
      </c>
      <c r="L22" s="11">
        <v>768.33</v>
      </c>
      <c r="M22" s="13"/>
      <c r="N22" s="13">
        <v>25</v>
      </c>
      <c r="O22" s="13">
        <f>+N22</f>
        <v>25</v>
      </c>
      <c r="P22" s="13"/>
      <c r="Q22" s="14">
        <f>+H22+I22+L22+O22</f>
        <v>4634.83</v>
      </c>
      <c r="R22" s="15">
        <f>+G22-Q22</f>
        <v>60365.17</v>
      </c>
    </row>
    <row r="23" spans="1:18" ht="20.25" customHeight="1" x14ac:dyDescent="0.25">
      <c r="A23" s="7">
        <v>16</v>
      </c>
      <c r="B23" s="8" t="s">
        <v>50</v>
      </c>
      <c r="C23" s="8" t="s">
        <v>51</v>
      </c>
      <c r="D23" s="16">
        <v>44202</v>
      </c>
      <c r="E23" s="16">
        <v>44208</v>
      </c>
      <c r="F23" s="10" t="s">
        <v>36</v>
      </c>
      <c r="G23" s="11">
        <v>150000</v>
      </c>
      <c r="H23" s="12">
        <f>IF(G23&gt;=[1]Datos!$D$14,([1]Datos!$D$14*[1]Datos!$C$14),IF(G23&lt;=[1]Datos!$D$14,(G23*[1]Datos!$C$14)))</f>
        <v>4305</v>
      </c>
      <c r="I23" s="12">
        <v>4560</v>
      </c>
      <c r="J23" s="13"/>
      <c r="K23" s="11">
        <f t="shared" ref="K23:K30" si="12">+G23-(H23+I23+J23)</f>
        <v>141135</v>
      </c>
      <c r="L23" s="11">
        <v>23866.62</v>
      </c>
      <c r="M23" s="13"/>
      <c r="N23" s="13">
        <v>25</v>
      </c>
      <c r="O23" s="13">
        <f t="shared" ref="O23" si="13">+J23+M23+N23</f>
        <v>25</v>
      </c>
      <c r="P23" s="13"/>
      <c r="Q23" s="14">
        <f>+H23+I23+L23+O23</f>
        <v>32756.62</v>
      </c>
      <c r="R23" s="15">
        <f t="shared" ref="R23:R24" si="14">+G23-Q23</f>
        <v>117243.38</v>
      </c>
    </row>
    <row r="24" spans="1:18" ht="20.25" customHeight="1" x14ac:dyDescent="0.25">
      <c r="A24" s="7">
        <v>17</v>
      </c>
      <c r="B24" s="8" t="s">
        <v>50</v>
      </c>
      <c r="C24" s="8" t="s">
        <v>52</v>
      </c>
      <c r="D24" s="8" t="s">
        <v>53</v>
      </c>
      <c r="E24" s="8" t="s">
        <v>54</v>
      </c>
      <c r="F24" s="23" t="s">
        <v>36</v>
      </c>
      <c r="G24" s="11">
        <v>86000</v>
      </c>
      <c r="H24" s="12">
        <v>2468.1999999999998</v>
      </c>
      <c r="I24" s="12">
        <v>2614.4</v>
      </c>
      <c r="J24" s="13"/>
      <c r="K24" s="11">
        <f t="shared" si="12"/>
        <v>80917.399999999994</v>
      </c>
      <c r="L24" s="11">
        <v>8812.2199999999993</v>
      </c>
      <c r="M24" s="13"/>
      <c r="N24" s="13">
        <v>25</v>
      </c>
      <c r="O24" s="13">
        <f>+M24+N24</f>
        <v>25</v>
      </c>
      <c r="P24" s="13"/>
      <c r="Q24" s="14">
        <f t="shared" ref="Q24:Q29" si="15">+H24+I24+L24+O24</f>
        <v>13919.82</v>
      </c>
      <c r="R24" s="15">
        <f t="shared" si="14"/>
        <v>72080.179999999993</v>
      </c>
    </row>
    <row r="25" spans="1:18" ht="20.25" customHeight="1" x14ac:dyDescent="0.25">
      <c r="A25" s="7">
        <v>18</v>
      </c>
      <c r="B25" s="8" t="s">
        <v>50</v>
      </c>
      <c r="C25" s="8" t="s">
        <v>55</v>
      </c>
      <c r="D25" s="16">
        <v>44565</v>
      </c>
      <c r="E25" s="16">
        <v>44571</v>
      </c>
      <c r="F25" s="23" t="s">
        <v>36</v>
      </c>
      <c r="G25" s="11">
        <v>86000</v>
      </c>
      <c r="H25" s="12">
        <v>2468.1999999999998</v>
      </c>
      <c r="I25" s="12">
        <v>2614.4</v>
      </c>
      <c r="J25" s="13"/>
      <c r="K25" s="11">
        <f t="shared" si="12"/>
        <v>80917.399999999994</v>
      </c>
      <c r="L25" s="11">
        <v>8812.2199999999993</v>
      </c>
      <c r="M25" s="13"/>
      <c r="N25" s="13">
        <v>25</v>
      </c>
      <c r="O25" s="13">
        <f>+M25+N25</f>
        <v>25</v>
      </c>
      <c r="P25" s="13"/>
      <c r="Q25" s="14">
        <f t="shared" si="15"/>
        <v>13919.82</v>
      </c>
      <c r="R25" s="15">
        <f>+G25-Q25</f>
        <v>72080.179999999993</v>
      </c>
    </row>
    <row r="26" spans="1:18" ht="20.25" customHeight="1" x14ac:dyDescent="0.25">
      <c r="A26" s="7">
        <v>19</v>
      </c>
      <c r="B26" s="8" t="s">
        <v>50</v>
      </c>
      <c r="C26" s="8" t="s">
        <v>56</v>
      </c>
      <c r="D26" s="8" t="s">
        <v>53</v>
      </c>
      <c r="E26" s="8" t="s">
        <v>54</v>
      </c>
      <c r="F26" s="23" t="s">
        <v>22</v>
      </c>
      <c r="G26" s="11">
        <v>71000</v>
      </c>
      <c r="H26" s="12">
        <v>2037.7</v>
      </c>
      <c r="I26" s="12">
        <v>2158.4</v>
      </c>
      <c r="J26" s="13"/>
      <c r="K26" s="11">
        <f t="shared" si="12"/>
        <v>66803.899999999994</v>
      </c>
      <c r="L26" s="11">
        <v>5556.66</v>
      </c>
      <c r="M26" s="13"/>
      <c r="N26" s="13">
        <v>25</v>
      </c>
      <c r="O26" s="13">
        <f>+N26</f>
        <v>25</v>
      </c>
      <c r="P26" s="13"/>
      <c r="Q26" s="14">
        <f t="shared" si="15"/>
        <v>9777.76</v>
      </c>
      <c r="R26" s="15">
        <f t="shared" ref="R26:R32" si="16">+G26-Q26</f>
        <v>61222.239999999998</v>
      </c>
    </row>
    <row r="27" spans="1:18" ht="20.25" customHeight="1" x14ac:dyDescent="0.25">
      <c r="A27" s="7">
        <v>20</v>
      </c>
      <c r="B27" s="8" t="s">
        <v>50</v>
      </c>
      <c r="C27" s="8" t="s">
        <v>57</v>
      </c>
      <c r="D27" s="16">
        <v>44565</v>
      </c>
      <c r="E27" s="16">
        <v>44571</v>
      </c>
      <c r="F27" s="23" t="s">
        <v>36</v>
      </c>
      <c r="G27" s="11">
        <v>55000</v>
      </c>
      <c r="H27" s="12">
        <v>1578.5</v>
      </c>
      <c r="I27" s="12">
        <v>1672</v>
      </c>
      <c r="J27" s="13"/>
      <c r="K27" s="11">
        <f t="shared" si="12"/>
        <v>51749.5</v>
      </c>
      <c r="L27" s="11">
        <v>2559.6799999999998</v>
      </c>
      <c r="M27" s="13"/>
      <c r="N27" s="13">
        <v>25</v>
      </c>
      <c r="O27" s="13">
        <v>25</v>
      </c>
      <c r="P27" s="13"/>
      <c r="Q27" s="14">
        <f t="shared" si="15"/>
        <v>5835.18</v>
      </c>
      <c r="R27" s="15">
        <f t="shared" si="16"/>
        <v>49164.82</v>
      </c>
    </row>
    <row r="28" spans="1:18" ht="20.25" customHeight="1" x14ac:dyDescent="0.25">
      <c r="A28" s="7">
        <v>21</v>
      </c>
      <c r="B28" s="8" t="s">
        <v>50</v>
      </c>
      <c r="C28" s="8" t="s">
        <v>58</v>
      </c>
      <c r="D28" s="16">
        <v>44198</v>
      </c>
      <c r="E28" s="16">
        <v>44563</v>
      </c>
      <c r="F28" s="23" t="s">
        <v>36</v>
      </c>
      <c r="G28" s="11">
        <v>55000</v>
      </c>
      <c r="H28" s="12">
        <v>1578.5</v>
      </c>
      <c r="I28" s="12">
        <v>1672</v>
      </c>
      <c r="J28" s="13">
        <v>1350.12</v>
      </c>
      <c r="K28" s="11">
        <f t="shared" si="12"/>
        <v>50399.38</v>
      </c>
      <c r="L28" s="11">
        <v>2357.16</v>
      </c>
      <c r="M28" s="13"/>
      <c r="N28" s="13">
        <v>25</v>
      </c>
      <c r="O28" s="13">
        <f>+N28+J28</f>
        <v>1375.12</v>
      </c>
      <c r="P28" s="13"/>
      <c r="Q28" s="14">
        <f t="shared" si="15"/>
        <v>6982.78</v>
      </c>
      <c r="R28" s="15">
        <f t="shared" si="16"/>
        <v>48017.22</v>
      </c>
    </row>
    <row r="29" spans="1:18" ht="20.25" customHeight="1" x14ac:dyDescent="0.25">
      <c r="A29" s="7">
        <v>22</v>
      </c>
      <c r="B29" s="8" t="s">
        <v>50</v>
      </c>
      <c r="C29" s="8" t="s">
        <v>58</v>
      </c>
      <c r="D29" s="16">
        <v>44200</v>
      </c>
      <c r="E29" s="16">
        <v>44206</v>
      </c>
      <c r="F29" s="24" t="s">
        <v>36</v>
      </c>
      <c r="G29" s="11">
        <v>55000</v>
      </c>
      <c r="H29" s="12">
        <f>IF(G29&gt;=[1]Datos!$D$14,([1]Datos!$D$14*[1]Datos!$C$14),IF(G29&lt;=[1]Datos!$D$14,(G29*[1]Datos!$C$14)))</f>
        <v>1578.5</v>
      </c>
      <c r="I29" s="12">
        <f>IF(G29&gt;=[1]Datos!$D$15,([1]Datos!$D$15*[1]Datos!$C$15),IF(G29&lt;=[1]Datos!$D$15,(G29*[1]Datos!$C$15)))</f>
        <v>1672</v>
      </c>
      <c r="J29" s="13"/>
      <c r="K29" s="11">
        <f t="shared" si="12"/>
        <v>51749.5</v>
      </c>
      <c r="L29" s="11">
        <v>2559.6799999999998</v>
      </c>
      <c r="M29" s="13"/>
      <c r="N29" s="13">
        <v>25</v>
      </c>
      <c r="O29" s="13">
        <f t="shared" ref="O29" si="17">+J29+M29+N29</f>
        <v>25</v>
      </c>
      <c r="P29" s="13"/>
      <c r="Q29" s="14">
        <f t="shared" si="15"/>
        <v>5835.18</v>
      </c>
      <c r="R29" s="15">
        <f t="shared" si="16"/>
        <v>49164.82</v>
      </c>
    </row>
    <row r="30" spans="1:18" ht="20.25" customHeight="1" x14ac:dyDescent="0.25">
      <c r="A30" s="7">
        <v>23</v>
      </c>
      <c r="B30" s="8" t="s">
        <v>50</v>
      </c>
      <c r="C30" s="8" t="s">
        <v>58</v>
      </c>
      <c r="D30" s="17">
        <v>44199</v>
      </c>
      <c r="E30" s="17">
        <v>44205</v>
      </c>
      <c r="F30" s="18" t="s">
        <v>36</v>
      </c>
      <c r="G30" s="11">
        <v>55000</v>
      </c>
      <c r="H30" s="12">
        <v>1578.5</v>
      </c>
      <c r="I30" s="12">
        <v>1672</v>
      </c>
      <c r="J30" s="13"/>
      <c r="K30" s="11">
        <f t="shared" si="12"/>
        <v>51749.5</v>
      </c>
      <c r="L30" s="11">
        <v>2559.6799999999998</v>
      </c>
      <c r="M30" s="13"/>
      <c r="N30" s="13">
        <v>25</v>
      </c>
      <c r="O30" s="13">
        <f>+J30+N30</f>
        <v>25</v>
      </c>
      <c r="P30" s="13"/>
      <c r="Q30" s="14">
        <f>+H30+I30+L30+O30</f>
        <v>5835.18</v>
      </c>
      <c r="R30" s="15">
        <f t="shared" si="16"/>
        <v>49164.82</v>
      </c>
    </row>
    <row r="31" spans="1:18" ht="20.25" customHeight="1" x14ac:dyDescent="0.25">
      <c r="A31" s="7">
        <v>24</v>
      </c>
      <c r="B31" s="8" t="s">
        <v>50</v>
      </c>
      <c r="C31" s="8" t="s">
        <v>58</v>
      </c>
      <c r="D31" s="25" t="s">
        <v>53</v>
      </c>
      <c r="E31" s="25" t="s">
        <v>54</v>
      </c>
      <c r="F31" s="18" t="s">
        <v>22</v>
      </c>
      <c r="G31" s="20">
        <v>55000</v>
      </c>
      <c r="H31" s="12">
        <v>1578.5</v>
      </c>
      <c r="I31" s="12">
        <v>1672</v>
      </c>
      <c r="J31" s="13"/>
      <c r="K31" s="11">
        <f>+G31-(H31+I31+J31)</f>
        <v>51749.5</v>
      </c>
      <c r="L31" s="11">
        <v>2559.6799999999998</v>
      </c>
      <c r="M31" s="13"/>
      <c r="N31" s="13">
        <v>25</v>
      </c>
      <c r="O31" s="13">
        <f>+M31+N31</f>
        <v>25</v>
      </c>
      <c r="P31" s="13"/>
      <c r="Q31" s="14">
        <f t="shared" ref="Q31:Q32" si="18">+H31+I31+L31+O31</f>
        <v>5835.18</v>
      </c>
      <c r="R31" s="15">
        <f t="shared" si="16"/>
        <v>49164.82</v>
      </c>
    </row>
    <row r="32" spans="1:18" ht="20.25" customHeight="1" x14ac:dyDescent="0.25">
      <c r="A32" s="7">
        <v>25</v>
      </c>
      <c r="B32" s="8" t="s">
        <v>50</v>
      </c>
      <c r="C32" s="8" t="s">
        <v>59</v>
      </c>
      <c r="D32" s="17">
        <v>44323</v>
      </c>
      <c r="E32" s="17">
        <v>44682</v>
      </c>
      <c r="F32" s="18" t="s">
        <v>22</v>
      </c>
      <c r="G32" s="11">
        <v>55000</v>
      </c>
      <c r="H32" s="12">
        <v>1578.5</v>
      </c>
      <c r="I32" s="12">
        <v>1672</v>
      </c>
      <c r="J32" s="13"/>
      <c r="K32" s="11">
        <f>+G32-(H32+I32+J32)</f>
        <v>51749.5</v>
      </c>
      <c r="L32" s="11">
        <v>831.99</v>
      </c>
      <c r="M32" s="13"/>
      <c r="N32" s="13">
        <v>25</v>
      </c>
      <c r="O32" s="13">
        <v>25</v>
      </c>
      <c r="P32" s="13">
        <v>2559.6799999999998</v>
      </c>
      <c r="Q32" s="14">
        <f t="shared" si="18"/>
        <v>4107.49</v>
      </c>
      <c r="R32" s="15">
        <f t="shared" si="16"/>
        <v>50892.51</v>
      </c>
    </row>
    <row r="33" spans="1:18" s="33" customFormat="1" ht="20.25" customHeight="1" x14ac:dyDescent="0.25">
      <c r="A33" s="7">
        <v>26</v>
      </c>
      <c r="B33" s="8" t="s">
        <v>60</v>
      </c>
      <c r="C33" s="26" t="s">
        <v>61</v>
      </c>
      <c r="D33" s="17">
        <v>44200</v>
      </c>
      <c r="E33" s="17">
        <v>44565</v>
      </c>
      <c r="F33" s="27" t="s">
        <v>36</v>
      </c>
      <c r="G33" s="28">
        <v>165000</v>
      </c>
      <c r="H33" s="29">
        <f>IF(G33&gt;=[1]Datos!$D$14,([1]Datos!$D$14*[1]Datos!$C$14),IF(G33&lt;=[1]Datos!$D$14,(G33*[1]Datos!$C$14)))</f>
        <v>4735.5</v>
      </c>
      <c r="I33" s="29">
        <v>4943.8</v>
      </c>
      <c r="J33" s="29"/>
      <c r="K33" s="29">
        <f>+G33-(H33+I33+J33)</f>
        <v>155320.70000000001</v>
      </c>
      <c r="L33" s="29">
        <v>27413.040000000001</v>
      </c>
      <c r="M33" s="29"/>
      <c r="N33" s="29">
        <v>25</v>
      </c>
      <c r="O33" s="15">
        <v>25</v>
      </c>
      <c r="P33" s="30"/>
      <c r="Q33" s="31">
        <f>+H33+I33+L33+O33</f>
        <v>37117.339999999997</v>
      </c>
      <c r="R33" s="32">
        <f>+G33-Q33</f>
        <v>127882.66</v>
      </c>
    </row>
    <row r="34" spans="1:18" ht="20.25" customHeight="1" x14ac:dyDescent="0.25">
      <c r="A34" s="7">
        <v>27</v>
      </c>
      <c r="B34" s="8" t="s">
        <v>62</v>
      </c>
      <c r="C34" s="8" t="s">
        <v>63</v>
      </c>
      <c r="D34" s="17">
        <v>44567</v>
      </c>
      <c r="E34" s="17">
        <v>44573</v>
      </c>
      <c r="F34" s="10" t="s">
        <v>22</v>
      </c>
      <c r="G34" s="11">
        <v>100000</v>
      </c>
      <c r="H34" s="12">
        <f>IF(G34&gt;=[1]Datos!$D$14,([1]Datos!$D$14*[1]Datos!$C$14),IF(G34&lt;=[1]Datos!$D$14,(G34*[1]Datos!$C$14)))</f>
        <v>2870</v>
      </c>
      <c r="I34" s="12">
        <f>IF(G34&gt;=[1]Datos!$D$15,([1]Datos!$D$15*[1]Datos!$C$15),IF(G34&lt;=[1]Datos!$D$15,(G34*[1]Datos!$C$15)))</f>
        <v>3040</v>
      </c>
      <c r="J34" s="11"/>
      <c r="K34" s="11">
        <f t="shared" ref="K34:K44" si="19">+G34-(H34+I34+J34)</f>
        <v>94090</v>
      </c>
      <c r="L34" s="11">
        <v>12105.37</v>
      </c>
      <c r="M34" s="13"/>
      <c r="N34" s="13">
        <v>25</v>
      </c>
      <c r="O34" s="13">
        <f>+N34</f>
        <v>25</v>
      </c>
      <c r="P34" s="13"/>
      <c r="Q34" s="14">
        <f>+H34+I34+L34+O34</f>
        <v>18040.370000000003</v>
      </c>
      <c r="R34" s="15">
        <f t="shared" ref="R34:R44" si="20">+G34-Q34</f>
        <v>81959.63</v>
      </c>
    </row>
    <row r="35" spans="1:18" ht="20.25" customHeight="1" x14ac:dyDescent="0.25">
      <c r="A35" s="7">
        <v>28</v>
      </c>
      <c r="B35" s="8" t="s">
        <v>62</v>
      </c>
      <c r="C35" s="8" t="s">
        <v>64</v>
      </c>
      <c r="D35" s="34">
        <v>44199</v>
      </c>
      <c r="E35" s="34">
        <v>44205</v>
      </c>
      <c r="F35" s="20" t="s">
        <v>22</v>
      </c>
      <c r="G35" s="20">
        <v>86000</v>
      </c>
      <c r="H35" s="12">
        <v>2468.1999999999998</v>
      </c>
      <c r="I35" s="12">
        <v>2614.4</v>
      </c>
      <c r="J35" s="13"/>
      <c r="K35" s="11">
        <f t="shared" si="19"/>
        <v>80917.399999999994</v>
      </c>
      <c r="L35" s="11">
        <v>8812.2199999999993</v>
      </c>
      <c r="M35" s="13"/>
      <c r="N35" s="13">
        <v>25</v>
      </c>
      <c r="O35" s="13">
        <f>+M35+N35</f>
        <v>25</v>
      </c>
      <c r="P35" s="13"/>
      <c r="Q35" s="14">
        <f>+H35+I35+L35+O35</f>
        <v>13919.82</v>
      </c>
      <c r="R35" s="15">
        <f t="shared" si="20"/>
        <v>72080.179999999993</v>
      </c>
    </row>
    <row r="36" spans="1:18" ht="20.25" customHeight="1" x14ac:dyDescent="0.25">
      <c r="A36" s="7">
        <v>29</v>
      </c>
      <c r="B36" s="8" t="s">
        <v>62</v>
      </c>
      <c r="C36" s="8" t="s">
        <v>64</v>
      </c>
      <c r="D36" s="34">
        <v>44199</v>
      </c>
      <c r="E36" s="34">
        <v>44205</v>
      </c>
      <c r="F36" s="20" t="s">
        <v>36</v>
      </c>
      <c r="G36" s="20">
        <v>86000</v>
      </c>
      <c r="H36" s="12">
        <v>2468.1999999999998</v>
      </c>
      <c r="I36" s="12">
        <v>2614.4</v>
      </c>
      <c r="J36" s="13">
        <v>2700.24</v>
      </c>
      <c r="K36" s="11">
        <f t="shared" si="19"/>
        <v>78217.16</v>
      </c>
      <c r="L36" s="11">
        <v>0</v>
      </c>
      <c r="M36" s="13"/>
      <c r="N36" s="13">
        <v>25</v>
      </c>
      <c r="O36" s="13">
        <f>+J36+N36</f>
        <v>2725.24</v>
      </c>
      <c r="P36" s="13">
        <v>8137.16</v>
      </c>
      <c r="Q36" s="14">
        <f>+H36+I36+L36+O36</f>
        <v>7807.84</v>
      </c>
      <c r="R36" s="15">
        <f>+G36-Q36</f>
        <v>78192.160000000003</v>
      </c>
    </row>
    <row r="37" spans="1:18" ht="20.25" customHeight="1" x14ac:dyDescent="0.25">
      <c r="A37" s="7">
        <v>30</v>
      </c>
      <c r="B37" s="8" t="s">
        <v>62</v>
      </c>
      <c r="C37" s="8" t="s">
        <v>64</v>
      </c>
      <c r="D37" s="34">
        <v>44198</v>
      </c>
      <c r="E37" s="34">
        <v>44204</v>
      </c>
      <c r="F37" s="20" t="s">
        <v>36</v>
      </c>
      <c r="G37" s="20">
        <v>71000</v>
      </c>
      <c r="H37" s="12">
        <v>2037.7</v>
      </c>
      <c r="I37" s="12">
        <v>2158.4</v>
      </c>
      <c r="J37" s="13"/>
      <c r="K37" s="11">
        <f t="shared" si="19"/>
        <v>66803.899999999994</v>
      </c>
      <c r="L37" s="11">
        <v>0</v>
      </c>
      <c r="M37" s="13"/>
      <c r="N37" s="13">
        <v>25</v>
      </c>
      <c r="O37" s="13">
        <f>+N37</f>
        <v>25</v>
      </c>
      <c r="P37" s="13">
        <v>5556.66</v>
      </c>
      <c r="Q37" s="14">
        <v>4221.1000000000004</v>
      </c>
      <c r="R37" s="15">
        <f t="shared" si="20"/>
        <v>66778.899999999994</v>
      </c>
    </row>
    <row r="38" spans="1:18" ht="20.25" customHeight="1" x14ac:dyDescent="0.25">
      <c r="A38" s="7">
        <v>31</v>
      </c>
      <c r="B38" s="8" t="s">
        <v>62</v>
      </c>
      <c r="C38" s="8" t="s">
        <v>64</v>
      </c>
      <c r="D38" s="34">
        <v>44198</v>
      </c>
      <c r="E38" s="34">
        <v>44204</v>
      </c>
      <c r="F38" s="20" t="s">
        <v>36</v>
      </c>
      <c r="G38" s="20">
        <v>71000</v>
      </c>
      <c r="H38" s="12">
        <v>2037.7</v>
      </c>
      <c r="I38" s="12">
        <v>2158.4</v>
      </c>
      <c r="J38" s="13"/>
      <c r="K38" s="11">
        <f t="shared" si="19"/>
        <v>66803.899999999994</v>
      </c>
      <c r="L38" s="11">
        <v>0</v>
      </c>
      <c r="M38" s="13"/>
      <c r="N38" s="13">
        <v>25</v>
      </c>
      <c r="O38" s="13">
        <f>+M38+N38</f>
        <v>25</v>
      </c>
      <c r="P38" s="13">
        <v>5556.66</v>
      </c>
      <c r="Q38" s="14">
        <v>4221.1000000000004</v>
      </c>
      <c r="R38" s="15">
        <f t="shared" si="20"/>
        <v>66778.899999999994</v>
      </c>
    </row>
    <row r="39" spans="1:18" ht="20.25" customHeight="1" x14ac:dyDescent="0.25">
      <c r="A39" s="7">
        <v>32</v>
      </c>
      <c r="B39" s="8" t="s">
        <v>62</v>
      </c>
      <c r="C39" s="8" t="s">
        <v>64</v>
      </c>
      <c r="D39" s="34">
        <v>44198</v>
      </c>
      <c r="E39" s="34">
        <v>44204</v>
      </c>
      <c r="F39" s="20" t="s">
        <v>22</v>
      </c>
      <c r="G39" s="20">
        <v>71000</v>
      </c>
      <c r="H39" s="12">
        <v>2037.7</v>
      </c>
      <c r="I39" s="12">
        <v>2158.4</v>
      </c>
      <c r="J39" s="13"/>
      <c r="K39" s="11">
        <f t="shared" si="19"/>
        <v>66803.899999999994</v>
      </c>
      <c r="L39" s="11">
        <v>5556.6556666666656</v>
      </c>
      <c r="M39" s="13"/>
      <c r="N39" s="13">
        <v>25</v>
      </c>
      <c r="O39" s="13">
        <f>+N39</f>
        <v>25</v>
      </c>
      <c r="P39" s="13"/>
      <c r="Q39" s="14">
        <f t="shared" ref="Q39:Q44" si="21">+H39+I39+L39+O39</f>
        <v>9777.755666666666</v>
      </c>
      <c r="R39" s="15">
        <f t="shared" si="20"/>
        <v>61222.244333333336</v>
      </c>
    </row>
    <row r="40" spans="1:18" ht="20.25" customHeight="1" x14ac:dyDescent="0.25">
      <c r="A40" s="7">
        <v>33</v>
      </c>
      <c r="B40" s="8" t="s">
        <v>62</v>
      </c>
      <c r="C40" s="8" t="s">
        <v>65</v>
      </c>
      <c r="D40" s="34">
        <v>44567</v>
      </c>
      <c r="E40" s="34">
        <v>44573</v>
      </c>
      <c r="F40" s="20" t="s">
        <v>36</v>
      </c>
      <c r="G40" s="20">
        <v>65000</v>
      </c>
      <c r="H40" s="12">
        <v>1865.5</v>
      </c>
      <c r="I40" s="12">
        <v>1976</v>
      </c>
      <c r="J40" s="13"/>
      <c r="K40" s="11">
        <f t="shared" si="19"/>
        <v>61158.5</v>
      </c>
      <c r="L40" s="11">
        <v>4427.58</v>
      </c>
      <c r="M40" s="13"/>
      <c r="N40" s="13">
        <v>25</v>
      </c>
      <c r="O40" s="13">
        <f>+M40+N40</f>
        <v>25</v>
      </c>
      <c r="P40" s="13"/>
      <c r="Q40" s="14">
        <f t="shared" si="21"/>
        <v>8294.08</v>
      </c>
      <c r="R40" s="15">
        <f t="shared" si="20"/>
        <v>56705.919999999998</v>
      </c>
    </row>
    <row r="41" spans="1:18" ht="20.25" customHeight="1" x14ac:dyDescent="0.25">
      <c r="A41" s="7">
        <v>34</v>
      </c>
      <c r="B41" s="8" t="s">
        <v>62</v>
      </c>
      <c r="C41" s="8" t="s">
        <v>64</v>
      </c>
      <c r="D41" s="34">
        <v>44207</v>
      </c>
      <c r="E41" s="34">
        <v>44566</v>
      </c>
      <c r="F41" s="23" t="s">
        <v>22</v>
      </c>
      <c r="G41" s="11">
        <v>65000</v>
      </c>
      <c r="H41" s="12">
        <v>1865.5</v>
      </c>
      <c r="I41" s="12">
        <v>1976</v>
      </c>
      <c r="J41" s="11"/>
      <c r="K41" s="11">
        <f t="shared" si="19"/>
        <v>61158.5</v>
      </c>
      <c r="L41" s="11">
        <v>4427.58</v>
      </c>
      <c r="M41" s="13"/>
      <c r="N41" s="13">
        <v>25</v>
      </c>
      <c r="O41" s="13">
        <f>+M41+N41</f>
        <v>25</v>
      </c>
      <c r="P41" s="13"/>
      <c r="Q41" s="14">
        <f t="shared" si="21"/>
        <v>8294.08</v>
      </c>
      <c r="R41" s="15">
        <f t="shared" si="20"/>
        <v>56705.919999999998</v>
      </c>
    </row>
    <row r="42" spans="1:18" ht="20.25" customHeight="1" x14ac:dyDescent="0.25">
      <c r="A42" s="7">
        <v>35</v>
      </c>
      <c r="B42" s="8" t="s">
        <v>66</v>
      </c>
      <c r="C42" s="8" t="s">
        <v>67</v>
      </c>
      <c r="D42" s="19">
        <v>44866</v>
      </c>
      <c r="E42" s="16">
        <v>44872</v>
      </c>
      <c r="F42" s="10" t="s">
        <v>22</v>
      </c>
      <c r="G42" s="11">
        <v>100000</v>
      </c>
      <c r="H42" s="12">
        <f>IF(G42&gt;=[1]Datos!$D$14,([1]Datos!$D$14*[1]Datos!$C$14),IF(G42&lt;=[1]Datos!$D$14,(G42*[1]Datos!$C$14)))</f>
        <v>2870</v>
      </c>
      <c r="I42" s="12">
        <f>IF(G42&gt;=[1]Datos!$D$15,([1]Datos!$D$15*[1]Datos!$C$15),IF(G42&lt;=[1]Datos!$D$15,(G42*[1]Datos!$C$15)))</f>
        <v>3040</v>
      </c>
      <c r="J42" s="11"/>
      <c r="K42" s="11">
        <f t="shared" si="19"/>
        <v>94090</v>
      </c>
      <c r="L42" s="11">
        <v>12105.37</v>
      </c>
      <c r="M42" s="13"/>
      <c r="N42" s="13">
        <v>25</v>
      </c>
      <c r="O42" s="13">
        <f>+M42+N42</f>
        <v>25</v>
      </c>
      <c r="P42" s="13"/>
      <c r="Q42" s="14">
        <f t="shared" si="21"/>
        <v>18040.370000000003</v>
      </c>
      <c r="R42" s="15">
        <f t="shared" si="20"/>
        <v>81959.63</v>
      </c>
    </row>
    <row r="43" spans="1:18" ht="20.25" customHeight="1" x14ac:dyDescent="0.25">
      <c r="A43" s="7">
        <v>36</v>
      </c>
      <c r="B43" s="8" t="s">
        <v>68</v>
      </c>
      <c r="C43" s="8" t="s">
        <v>69</v>
      </c>
      <c r="D43" s="19">
        <v>44567</v>
      </c>
      <c r="E43" s="9">
        <v>44573</v>
      </c>
      <c r="F43" s="10" t="s">
        <v>22</v>
      </c>
      <c r="G43" s="35">
        <v>140000</v>
      </c>
      <c r="H43" s="36">
        <v>4018</v>
      </c>
      <c r="I43" s="12">
        <v>4256</v>
      </c>
      <c r="J43" s="37"/>
      <c r="K43" s="11">
        <f t="shared" si="19"/>
        <v>131726</v>
      </c>
      <c r="L43" s="38">
        <v>21514.37</v>
      </c>
      <c r="M43" s="37"/>
      <c r="N43" s="37">
        <v>25</v>
      </c>
      <c r="O43" s="37">
        <v>25</v>
      </c>
      <c r="P43" s="37"/>
      <c r="Q43" s="14">
        <f t="shared" si="21"/>
        <v>29813.37</v>
      </c>
      <c r="R43" s="15">
        <f t="shared" si="20"/>
        <v>110186.63</v>
      </c>
    </row>
    <row r="44" spans="1:18" ht="20.25" customHeight="1" thickBot="1" x14ac:dyDescent="0.3">
      <c r="A44" s="7">
        <v>37</v>
      </c>
      <c r="B44" s="8" t="s">
        <v>70</v>
      </c>
      <c r="C44" s="8" t="s">
        <v>71</v>
      </c>
      <c r="D44" s="9">
        <v>44625</v>
      </c>
      <c r="E44" s="9">
        <v>44631</v>
      </c>
      <c r="F44" s="10" t="s">
        <v>22</v>
      </c>
      <c r="G44" s="35">
        <v>155000</v>
      </c>
      <c r="H44" s="36">
        <f>IF(G44&gt;=[1]Datos!$D$14,([1]Datos!$D$14*[1]Datos!$C$14),IF(G44&lt;=[1]Datos!$D$14,(G44*[1]Datos!$C$14)))</f>
        <v>4448.5</v>
      </c>
      <c r="I44" s="12">
        <f>IF(G44&gt;=[2]Datos!$D$15,([2]Datos!$D$15*[2]Datos!$C$15),IF(G44&lt;=[2]Datos!$D$15,(G44*[2]Datos!$C$15)))</f>
        <v>4712</v>
      </c>
      <c r="J44" s="37"/>
      <c r="K44" s="11">
        <f t="shared" si="19"/>
        <v>145839.5</v>
      </c>
      <c r="L44" s="38">
        <f>IF(K44&lt;=[1]Datos!$G$7,"0",IF(K44&lt;=[1]Datos!$G$8,(K44-[1]Datos!$F$8)*[1]Datos!$I$6,IF(K44&lt;=[1]Datos!$G$9,[1]Datos!$I$8+(K44-[1]Datos!$F$9)*[1]Datos!$J$6,IF(K44&gt;=[1]Datos!$F$10,([1]Datos!$I$8+[1]Datos!$J$8)+(K44-[1]Datos!$F$10)*[1]Datos!$K$6))))</f>
        <v>25042.735666666667</v>
      </c>
      <c r="M44" s="37"/>
      <c r="N44" s="37">
        <v>25</v>
      </c>
      <c r="O44" s="37">
        <f t="shared" ref="O44" si="22">+J44+M44+N44</f>
        <v>25</v>
      </c>
      <c r="P44" s="37"/>
      <c r="Q44" s="14">
        <f t="shared" si="21"/>
        <v>34228.235666666667</v>
      </c>
      <c r="R44" s="15">
        <f t="shared" si="20"/>
        <v>120771.76433333333</v>
      </c>
    </row>
    <row r="45" spans="1:18" ht="16.5" thickBot="1" x14ac:dyDescent="0.3">
      <c r="A45" s="39"/>
      <c r="B45" s="39"/>
      <c r="C45" s="39"/>
      <c r="D45" s="39"/>
      <c r="E45" s="39"/>
      <c r="F45" s="39"/>
      <c r="G45" s="40">
        <f t="shared" ref="G45:R45" si="23">SUM(G8:G44)</f>
        <v>3382000</v>
      </c>
      <c r="H45" s="41">
        <f t="shared" si="23"/>
        <v>97063.39999999998</v>
      </c>
      <c r="I45" s="40">
        <f t="shared" si="23"/>
        <v>102740.59999999999</v>
      </c>
      <c r="J45" s="41">
        <f t="shared" si="23"/>
        <v>4050.3599999999997</v>
      </c>
      <c r="K45" s="42">
        <f t="shared" si="23"/>
        <v>3178145.6399999997</v>
      </c>
      <c r="L45" s="41">
        <f t="shared" si="23"/>
        <v>333652.66199999995</v>
      </c>
      <c r="M45" s="43">
        <f t="shared" si="23"/>
        <v>5287.78</v>
      </c>
      <c r="N45" s="44">
        <f t="shared" si="23"/>
        <v>925</v>
      </c>
      <c r="O45" s="43">
        <f t="shared" si="23"/>
        <v>10263.14</v>
      </c>
      <c r="P45" s="44">
        <f t="shared" si="23"/>
        <v>46953.200000000012</v>
      </c>
      <c r="Q45" s="45">
        <f t="shared" si="23"/>
        <v>543719.80199999991</v>
      </c>
      <c r="R45" s="46">
        <f t="shared" si="23"/>
        <v>2838280.1979999999</v>
      </c>
    </row>
    <row r="46" spans="1:18" x14ac:dyDescent="0.25">
      <c r="A46" s="47"/>
      <c r="B46" s="47"/>
      <c r="C46" s="47"/>
      <c r="D46" s="48"/>
      <c r="E46" s="48"/>
      <c r="F46" s="47"/>
      <c r="G46" s="49"/>
      <c r="H46" s="49"/>
      <c r="I46" s="49"/>
      <c r="J46" s="49"/>
      <c r="K46" s="50"/>
      <c r="L46" s="49"/>
      <c r="M46" s="51"/>
      <c r="N46" s="51"/>
      <c r="O46" s="51"/>
      <c r="P46" s="51"/>
      <c r="Q46" s="49"/>
      <c r="R46" s="49"/>
    </row>
    <row r="47" spans="1:18" x14ac:dyDescent="0.25">
      <c r="A47" s="47"/>
      <c r="B47" s="47"/>
      <c r="C47" s="47"/>
      <c r="D47" s="48"/>
      <c r="E47" s="48"/>
      <c r="F47" s="47"/>
      <c r="G47" s="49"/>
      <c r="H47" s="49"/>
      <c r="I47" s="49"/>
      <c r="J47" s="49"/>
      <c r="K47" s="50"/>
      <c r="L47" s="49"/>
      <c r="M47" s="51"/>
      <c r="N47" s="51"/>
      <c r="O47" s="51"/>
      <c r="P47" s="51"/>
      <c r="Q47" s="49"/>
      <c r="R47" s="49"/>
    </row>
    <row r="48" spans="1:18" x14ac:dyDescent="0.25">
      <c r="A48" s="47"/>
      <c r="B48" s="47"/>
      <c r="C48" s="47"/>
      <c r="D48" s="48"/>
      <c r="E48" s="48"/>
      <c r="F48" s="47"/>
      <c r="G48" s="49"/>
      <c r="H48" s="49"/>
      <c r="I48" s="49"/>
      <c r="J48" s="49"/>
      <c r="K48" s="50"/>
      <c r="L48" s="49"/>
      <c r="M48" s="51"/>
      <c r="N48" s="51"/>
      <c r="O48" s="51"/>
      <c r="P48" s="51"/>
      <c r="Q48" s="49"/>
      <c r="R48" s="49"/>
    </row>
    <row r="49" spans="1:19" x14ac:dyDescent="0.25">
      <c r="A49" s="47"/>
      <c r="B49" s="47"/>
      <c r="C49" s="47"/>
      <c r="D49" s="48"/>
      <c r="E49" s="48"/>
      <c r="F49" s="47"/>
      <c r="G49" s="49"/>
      <c r="H49" s="49"/>
      <c r="I49" s="49"/>
      <c r="J49" s="49"/>
      <c r="K49" s="50"/>
      <c r="L49" s="49"/>
      <c r="M49" s="51"/>
      <c r="N49" s="51"/>
      <c r="O49" s="51"/>
      <c r="P49" s="51"/>
      <c r="Q49" s="49"/>
      <c r="R49" s="49"/>
    </row>
    <row r="50" spans="1:19" ht="18.75" customHeight="1" x14ac:dyDescent="0.25">
      <c r="A50" s="47"/>
      <c r="B50" s="47"/>
      <c r="C50" s="47"/>
      <c r="D50" s="48"/>
      <c r="E50" s="48"/>
      <c r="F50" s="47"/>
      <c r="G50" s="49"/>
      <c r="H50" s="49"/>
      <c r="I50" s="49"/>
      <c r="J50" s="49"/>
      <c r="K50" s="50"/>
      <c r="L50" s="49"/>
      <c r="M50" s="51"/>
      <c r="N50" s="51"/>
      <c r="O50" s="51"/>
      <c r="P50" s="51"/>
      <c r="Q50" s="49"/>
      <c r="R50" s="49"/>
    </row>
    <row r="51" spans="1:19" x14ac:dyDescent="0.25">
      <c r="A51" s="47"/>
      <c r="B51" s="47"/>
      <c r="C51" s="47"/>
      <c r="D51" s="48"/>
      <c r="E51" s="48"/>
      <c r="F51" s="47"/>
      <c r="G51" s="49"/>
      <c r="H51" s="49"/>
      <c r="I51" s="49"/>
      <c r="J51" s="49"/>
      <c r="K51" s="50"/>
      <c r="L51" s="49"/>
      <c r="M51" s="51"/>
      <c r="N51" s="51"/>
      <c r="O51" s="51"/>
      <c r="P51" s="51"/>
      <c r="Q51" s="49"/>
      <c r="R51" s="49"/>
    </row>
    <row r="52" spans="1:19" x14ac:dyDescent="0.25">
      <c r="A52" s="47"/>
      <c r="B52" s="47"/>
      <c r="C52" s="47"/>
      <c r="D52" s="48"/>
      <c r="E52" s="48"/>
      <c r="F52" s="47"/>
      <c r="G52" s="49"/>
      <c r="H52" s="49"/>
      <c r="I52" s="49"/>
      <c r="J52" s="49"/>
      <c r="K52" s="50"/>
      <c r="L52" s="49"/>
      <c r="M52" s="51"/>
      <c r="N52" s="51"/>
      <c r="O52" s="51"/>
      <c r="P52" s="51"/>
      <c r="Q52" s="49"/>
      <c r="R52" s="49"/>
    </row>
    <row r="53" spans="1:19" s="54" customFormat="1" x14ac:dyDescent="0.25">
      <c r="A53" s="52"/>
      <c r="B53" s="52"/>
      <c r="C53" s="52"/>
      <c r="D53" s="52"/>
      <c r="E53" s="52"/>
      <c r="F53" s="52"/>
      <c r="G53" s="5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9" s="54" customFormat="1" ht="21" x14ac:dyDescent="0.35">
      <c r="A54" s="55"/>
      <c r="B54" s="55"/>
      <c r="C54" s="56" t="s">
        <v>72</v>
      </c>
      <c r="D54" s="55"/>
      <c r="E54" s="55"/>
      <c r="F54" s="57"/>
      <c r="G54" s="58" t="s">
        <v>73</v>
      </c>
      <c r="H54" s="58"/>
      <c r="I54" s="58"/>
      <c r="J54" s="59"/>
      <c r="K54" s="59"/>
      <c r="L54" s="58" t="s">
        <v>74</v>
      </c>
      <c r="M54" s="58"/>
      <c r="N54" s="58"/>
      <c r="O54" s="59"/>
      <c r="P54" s="59"/>
      <c r="Q54" s="59"/>
      <c r="R54" s="59"/>
      <c r="S54" s="59"/>
    </row>
    <row r="55" spans="1:19" s="54" customFormat="1" ht="18.75" x14ac:dyDescent="0.3">
      <c r="A55" s="60"/>
      <c r="B55" s="60"/>
      <c r="C55" s="61"/>
      <c r="D55" s="52"/>
      <c r="E55" s="52"/>
      <c r="F55" s="62"/>
      <c r="G55" s="58"/>
      <c r="H55" s="58"/>
      <c r="I55" s="58"/>
      <c r="J55"/>
      <c r="K55"/>
      <c r="L55" s="58"/>
      <c r="M55" s="58"/>
      <c r="N55" s="58"/>
      <c r="O55"/>
      <c r="P55"/>
      <c r="Q55"/>
      <c r="R55"/>
      <c r="S55"/>
    </row>
    <row r="56" spans="1:19" ht="21" x14ac:dyDescent="0.35">
      <c r="C56" s="63" t="s">
        <v>75</v>
      </c>
      <c r="F56" s="61"/>
      <c r="G56" s="1" t="s">
        <v>76</v>
      </c>
      <c r="H56" s="1"/>
      <c r="I56" s="1"/>
      <c r="J56" s="59"/>
      <c r="K56" s="59"/>
      <c r="L56" s="1" t="s">
        <v>77</v>
      </c>
      <c r="M56" s="1"/>
      <c r="N56" s="1"/>
      <c r="O56" s="59"/>
      <c r="P56" s="59"/>
      <c r="Q56" s="59"/>
      <c r="R56" s="59"/>
      <c r="S56" s="59"/>
    </row>
    <row r="57" spans="1:19" ht="21" x14ac:dyDescent="0.35">
      <c r="C57" s="56" t="s">
        <v>37</v>
      </c>
      <c r="F57" s="61"/>
      <c r="G57" s="58" t="s">
        <v>78</v>
      </c>
      <c r="H57" s="58"/>
      <c r="I57" s="58"/>
      <c r="J57" s="64"/>
      <c r="K57" s="64"/>
      <c r="L57" s="58" t="s">
        <v>79</v>
      </c>
      <c r="M57" s="58"/>
      <c r="N57" s="58"/>
      <c r="O57" s="64"/>
      <c r="P57" s="64"/>
      <c r="Q57" s="64"/>
      <c r="R57" s="64"/>
      <c r="S57" s="64"/>
    </row>
    <row r="58" spans="1:19" ht="21" x14ac:dyDescent="0.35">
      <c r="A58" s="65"/>
      <c r="B58" s="65"/>
      <c r="C58" s="65"/>
      <c r="D58" s="66"/>
      <c r="E58" s="66"/>
      <c r="F58" s="65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x14ac:dyDescent="0.25">
      <c r="G59" s="67"/>
    </row>
  </sheetData>
  <mergeCells count="11">
    <mergeCell ref="G56:I56"/>
    <mergeCell ref="L56:N56"/>
    <mergeCell ref="G57:I57"/>
    <mergeCell ref="L57:N57"/>
    <mergeCell ref="A4:R4"/>
    <mergeCell ref="A5:R5"/>
    <mergeCell ref="A45:F45"/>
    <mergeCell ref="G54:I54"/>
    <mergeCell ref="L54:N54"/>
    <mergeCell ref="G55:I55"/>
    <mergeCell ref="L55:N55"/>
  </mergeCells>
  <dataValidations count="1">
    <dataValidation allowBlank="1" showInputMessage="1" showErrorMessage="1" promptTitle="Mensaje" prompt="Digitar sin guiones" sqref="A8:A44" xr:uid="{EE090A67-66C5-465A-BEA5-F018F729BBAB}"/>
  </dataValidations>
  <printOptions horizontalCentered="1"/>
  <pageMargins left="0.70866141699999996" right="0.70866141732283505" top="0.5" bottom="0.17" header="0.31496062992126" footer="0.17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Contratados</vt:lpstr>
      <vt:lpstr>Sheet1</vt:lpstr>
      <vt:lpstr>Contratados!Área_de_impresión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2022-09-06T19:23:07Z</dcterms:modified>
</cp:coreProperties>
</file>