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OAI-Ejecución presupuestaria, Ingresos Egresos, BG, CXP, Nóminas\Nóminas\JULIO\"/>
    </mc:Choice>
  </mc:AlternateContent>
  <xr:revisionPtr revIDLastSave="0" documentId="13_ncr:1_{03911EC1-A435-4757-9F96-66870027C9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tratado" sheetId="2" r:id="rId1"/>
  </sheets>
  <externalReferences>
    <externalReference r:id="rId2"/>
    <externalReference r:id="rId3"/>
  </externalReferences>
  <definedNames>
    <definedName name="_xlnm.Print_Area" localSheetId="0">Contratado!$A$1:$Q$59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2" i="2" l="1"/>
  <c r="L42" i="2"/>
  <c r="O42" i="2"/>
  <c r="F42" i="2"/>
  <c r="P36" i="2"/>
  <c r="J35" i="2" l="1"/>
  <c r="P6" i="2"/>
  <c r="P11" i="2"/>
  <c r="J22" i="2"/>
  <c r="J18" i="2"/>
  <c r="J28" i="2" l="1"/>
  <c r="N29" i="2" l="1"/>
  <c r="N17" i="2"/>
  <c r="H17" i="2"/>
  <c r="G17" i="2"/>
  <c r="N19" i="2"/>
  <c r="P19" i="2" s="1"/>
  <c r="N32" i="2"/>
  <c r="J6" i="2"/>
  <c r="J8" i="2"/>
  <c r="J11" i="2"/>
  <c r="J15" i="2"/>
  <c r="J19" i="2"/>
  <c r="J20" i="2"/>
  <c r="J21" i="2"/>
  <c r="J23" i="2"/>
  <c r="J24" i="2"/>
  <c r="J25" i="2"/>
  <c r="J26" i="2"/>
  <c r="J27" i="2"/>
  <c r="J29" i="2"/>
  <c r="J33" i="2"/>
  <c r="J34" i="2"/>
  <c r="J36" i="2"/>
  <c r="J37" i="2"/>
  <c r="J39" i="2"/>
  <c r="J40" i="2"/>
  <c r="J41" i="2"/>
  <c r="P40" i="2"/>
  <c r="N28" i="2"/>
  <c r="P28" i="2" s="1"/>
  <c r="N35" i="2"/>
  <c r="P35" i="2" s="1"/>
  <c r="N41" i="2"/>
  <c r="P41" i="2" s="1"/>
  <c r="P17" i="2" l="1"/>
  <c r="Q17" i="2" s="1"/>
  <c r="J17" i="2"/>
  <c r="N33" i="2"/>
  <c r="I42" i="2"/>
  <c r="Q11" i="2" l="1"/>
  <c r="P22" i="2" l="1"/>
  <c r="H10" i="2" l="1"/>
  <c r="N20" i="2" l="1"/>
  <c r="N18" i="2"/>
  <c r="P18" i="2" l="1"/>
  <c r="Q18" i="2" s="1"/>
  <c r="Q6" i="2"/>
  <c r="N37" i="2" l="1"/>
  <c r="P37" i="2" s="1"/>
  <c r="N39" i="2"/>
  <c r="P39" i="2" s="1"/>
  <c r="N26" i="2"/>
  <c r="N24" i="2"/>
  <c r="N21" i="2" l="1"/>
  <c r="P21" i="2" s="1"/>
  <c r="N14" i="2"/>
  <c r="N8" i="2"/>
  <c r="P8" i="2" s="1"/>
  <c r="Q8" i="2" l="1"/>
  <c r="Q19" i="2"/>
  <c r="P20" i="2"/>
  <c r="Q20" i="2" s="1"/>
  <c r="Q21" i="2"/>
  <c r="Q24" i="2"/>
  <c r="P26" i="2"/>
  <c r="Q26" i="2" s="1"/>
  <c r="P29" i="2"/>
  <c r="Q29" i="2" s="1"/>
  <c r="P33" i="2"/>
  <c r="Q35" i="2"/>
  <c r="Q36" i="2"/>
  <c r="Q37" i="2"/>
  <c r="Q39" i="2"/>
  <c r="Q40" i="2"/>
  <c r="Q28" i="2"/>
  <c r="Q41" i="2"/>
  <c r="N34" i="2"/>
  <c r="P34" i="2" s="1"/>
  <c r="Q34" i="2" s="1"/>
  <c r="N30" i="2"/>
  <c r="N23" i="2"/>
  <c r="P23" i="2" s="1"/>
  <c r="Q23" i="2" s="1"/>
  <c r="G31" i="2"/>
  <c r="H31" i="2"/>
  <c r="P31" i="2" l="1"/>
  <c r="Q31" i="2" s="1"/>
  <c r="J31" i="2"/>
  <c r="Q33" i="2"/>
  <c r="N25" i="2" l="1"/>
  <c r="Q25" i="2" s="1"/>
  <c r="N27" i="2"/>
  <c r="P27" i="2" l="1"/>
  <c r="Q27" i="2" s="1"/>
  <c r="H30" i="2"/>
  <c r="G30" i="2"/>
  <c r="J30" i="2" l="1"/>
  <c r="P30" i="2"/>
  <c r="Q30" i="2" s="1"/>
  <c r="N16" i="2"/>
  <c r="N38" i="2" l="1"/>
  <c r="H38" i="2"/>
  <c r="G38" i="2"/>
  <c r="H32" i="2"/>
  <c r="G32" i="2"/>
  <c r="H16" i="2"/>
  <c r="G16" i="2"/>
  <c r="N15" i="2"/>
  <c r="H14" i="2"/>
  <c r="G14" i="2"/>
  <c r="N13" i="2"/>
  <c r="H13" i="2"/>
  <c r="G13" i="2"/>
  <c r="N12" i="2"/>
  <c r="G12" i="2"/>
  <c r="N10" i="2"/>
  <c r="G10" i="2"/>
  <c r="J10" i="2" s="1"/>
  <c r="N9" i="2"/>
  <c r="H9" i="2"/>
  <c r="G9" i="2"/>
  <c r="N7" i="2"/>
  <c r="G7" i="2"/>
  <c r="G5" i="2"/>
  <c r="P7" i="2" l="1"/>
  <c r="P14" i="2"/>
  <c r="P15" i="2"/>
  <c r="Q15" i="2" s="1"/>
  <c r="P12" i="2"/>
  <c r="Q12" i="2" s="1"/>
  <c r="J12" i="2"/>
  <c r="P38" i="2"/>
  <c r="N42" i="2"/>
  <c r="P13" i="2"/>
  <c r="P32" i="2"/>
  <c r="Q32" i="2" s="1"/>
  <c r="J32" i="2"/>
  <c r="P5" i="2"/>
  <c r="G42" i="2"/>
  <c r="J9" i="2"/>
  <c r="K9" i="2" s="1"/>
  <c r="J14" i="2"/>
  <c r="Q7" i="2"/>
  <c r="J7" i="2"/>
  <c r="J13" i="2"/>
  <c r="J16" i="2"/>
  <c r="J38" i="2"/>
  <c r="H42" i="2"/>
  <c r="P16" i="2"/>
  <c r="Q16" i="2" s="1"/>
  <c r="J5" i="2"/>
  <c r="Q38" i="2" l="1"/>
  <c r="J42" i="2"/>
  <c r="Q14" i="2"/>
  <c r="P9" i="2"/>
  <c r="Q13" i="2"/>
  <c r="K10" i="2"/>
  <c r="P10" i="2" s="1"/>
  <c r="Q10" i="2" s="1"/>
  <c r="Q5" i="2"/>
  <c r="K42" i="2" l="1"/>
  <c r="Q9" i="2"/>
  <c r="Q42" i="2" s="1"/>
  <c r="P42" i="2"/>
</calcChain>
</file>

<file path=xl/sharedStrings.xml><?xml version="1.0" encoding="utf-8"?>
<sst xmlns="http://schemas.openxmlformats.org/spreadsheetml/2006/main" count="108" uniqueCount="59">
  <si>
    <t>Revisado Por:</t>
  </si>
  <si>
    <t>Asistente del Despacho</t>
  </si>
  <si>
    <t xml:space="preserve">Enc. de C. y Archivo Central </t>
  </si>
  <si>
    <t>Soporte Técnico Informático</t>
  </si>
  <si>
    <t>Soporte Mesa De Ayuda</t>
  </si>
  <si>
    <t>Enc. Depto. TIC</t>
  </si>
  <si>
    <t>Enc. de Servicios Generales</t>
  </si>
  <si>
    <t>Analista de Presupuesto</t>
  </si>
  <si>
    <t>Enc. De Comunicaciones</t>
  </si>
  <si>
    <t>Salario a Pagar</t>
  </si>
  <si>
    <t>Total Descuentos</t>
  </si>
  <si>
    <t xml:space="preserve">Devolución de Gastos Educativos </t>
  </si>
  <si>
    <t>Total Otros Descuentos</t>
  </si>
  <si>
    <t xml:space="preserve">Otros Descuentos </t>
  </si>
  <si>
    <t>Seguro Complementario</t>
  </si>
  <si>
    <t>ISR</t>
  </si>
  <si>
    <t>Salario Neto para Calculo del ISR</t>
  </si>
  <si>
    <t xml:space="preserve">Dependiente Adicional </t>
  </si>
  <si>
    <t>SFS</t>
  </si>
  <si>
    <t>AFP</t>
  </si>
  <si>
    <t xml:space="preserve">Sueldo Bruto </t>
  </si>
  <si>
    <t>Cargos</t>
  </si>
  <si>
    <t>Sexo</t>
  </si>
  <si>
    <t>M</t>
  </si>
  <si>
    <t>F</t>
  </si>
  <si>
    <t>Carlos Castellanos</t>
  </si>
  <si>
    <t xml:space="preserve">Encargado Contabilidad </t>
  </si>
  <si>
    <t xml:space="preserve">Enc. Juridico </t>
  </si>
  <si>
    <t xml:space="preserve">Analista Legal </t>
  </si>
  <si>
    <t xml:space="preserve">Analista Compras y Cont. </t>
  </si>
  <si>
    <t xml:space="preserve">Administrador de Seguridad </t>
  </si>
  <si>
    <t>Web Master</t>
  </si>
  <si>
    <t xml:space="preserve">Preparado Por: </t>
  </si>
  <si>
    <t xml:space="preserve">Encargado Adm. Y Financiero </t>
  </si>
  <si>
    <t>Analista RRHH</t>
  </si>
  <si>
    <t>Técnico Archivista</t>
  </si>
  <si>
    <t xml:space="preserve">Giancarlo Ricardo </t>
  </si>
  <si>
    <t>Merary Lantigua</t>
  </si>
  <si>
    <t>Administrador de Seguridad TIC</t>
  </si>
  <si>
    <t xml:space="preserve">Director de Análisis </t>
  </si>
  <si>
    <t xml:space="preserve">Coordinadora Análisis </t>
  </si>
  <si>
    <t xml:space="preserve">Analista Operativo  </t>
  </si>
  <si>
    <t>Enc. Prevención, Educación y Difusión</t>
  </si>
  <si>
    <t>Analista Operativo I</t>
  </si>
  <si>
    <t>Analista de Planificación y Desarrollo</t>
  </si>
  <si>
    <t>Unidad de Análisis Financiero</t>
  </si>
  <si>
    <t xml:space="preserve">Analista de Presupuesto </t>
  </si>
  <si>
    <t xml:space="preserve">Enc. División de Contabilidad </t>
  </si>
  <si>
    <t>Enc. Administrativo y Financiero</t>
  </si>
  <si>
    <t>Aprobado Por:</t>
  </si>
  <si>
    <t>Coordinadora de Análisis Operativo</t>
  </si>
  <si>
    <t>No.</t>
  </si>
  <si>
    <t>Nómina Empleados Temporales Julio 2022</t>
  </si>
  <si>
    <t>Desde</t>
  </si>
  <si>
    <t>Hasta</t>
  </si>
  <si>
    <t>Encargada Dpto. Coordinacion Nacional e Internacional</t>
  </si>
  <si>
    <t xml:space="preserve">Encargado Planificación </t>
  </si>
  <si>
    <t>14/03/2022</t>
  </si>
  <si>
    <t>14/09/2022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</si>
</sst>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u/>
      <sz val="12"/>
      <color theme="1"/>
      <name val="Calibri Light"/>
      <family val="2"/>
    </font>
    <font>
      <sz val="11"/>
      <color theme="1"/>
      <name val="Calibri Light"/>
      <family val="2"/>
    </font>
    <font>
      <sz val="12"/>
      <color rgb="FF000000"/>
      <name val="Calibri Light"/>
      <family val="2"/>
    </font>
    <font>
      <b/>
      <sz val="12"/>
      <color theme="0"/>
      <name val="Calibri Light"/>
      <family val="2"/>
    </font>
    <font>
      <b/>
      <sz val="14"/>
      <color theme="1"/>
      <name val="Calibri"/>
      <family val="2"/>
      <scheme val="minor"/>
    </font>
    <font>
      <b/>
      <sz val="12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3" fontId="2" fillId="0" borderId="0" xfId="0" applyNumberFormat="1" applyFont="1"/>
    <xf numFmtId="0" fontId="3" fillId="0" borderId="0" xfId="0" applyFont="1"/>
    <xf numFmtId="4" fontId="2" fillId="0" borderId="3" xfId="1" applyNumberFormat="1" applyFont="1" applyFill="1" applyBorder="1" applyAlignment="1">
      <alignment horizontal="right" vertical="center"/>
    </xf>
    <xf numFmtId="43" fontId="2" fillId="0" borderId="3" xfId="1" applyFont="1" applyFill="1" applyBorder="1" applyAlignment="1">
      <alignment vertical="center"/>
    </xf>
    <xf numFmtId="4" fontId="2" fillId="0" borderId="4" xfId="1" applyNumberFormat="1" applyFont="1" applyFill="1" applyBorder="1" applyAlignment="1">
      <alignment horizontal="right" vertical="center"/>
    </xf>
    <xf numFmtId="43" fontId="2" fillId="0" borderId="4" xfId="1" applyFont="1" applyFill="1" applyBorder="1" applyAlignment="1">
      <alignment vertical="center"/>
    </xf>
    <xf numFmtId="43" fontId="2" fillId="0" borderId="3" xfId="1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center" vertical="center" wrapText="1"/>
    </xf>
    <xf numFmtId="17" fontId="3" fillId="0" borderId="5" xfId="0" applyNumberFormat="1" applyFont="1" applyBorder="1" applyAlignment="1">
      <alignment horizontal="center"/>
    </xf>
    <xf numFmtId="17" fontId="3" fillId="0" borderId="0" xfId="0" applyNumberFormat="1" applyFont="1" applyAlignment="1">
      <alignment horizontal="center"/>
    </xf>
    <xf numFmtId="43" fontId="5" fillId="0" borderId="3" xfId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left" vertical="center"/>
    </xf>
    <xf numFmtId="0" fontId="0" fillId="0" borderId="0" xfId="0" applyFill="1"/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3" fontId="2" fillId="0" borderId="3" xfId="1" applyFont="1" applyFill="1" applyBorder="1" applyAlignment="1">
      <alignment horizontal="center" vertical="center"/>
    </xf>
    <xf numFmtId="43" fontId="2" fillId="0" borderId="3" xfId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43" fontId="2" fillId="0" borderId="4" xfId="1" applyFont="1" applyFill="1" applyBorder="1" applyAlignment="1">
      <alignment horizontal="center"/>
    </xf>
    <xf numFmtId="43" fontId="2" fillId="0" borderId="4" xfId="1" applyFont="1" applyFill="1" applyBorder="1" applyAlignment="1">
      <alignment horizontal="right" vertical="center"/>
    </xf>
    <xf numFmtId="17" fontId="3" fillId="0" borderId="0" xfId="0" applyNumberFormat="1" applyFont="1" applyFill="1" applyAlignment="1">
      <alignment horizontal="center"/>
    </xf>
    <xf numFmtId="17" fontId="3" fillId="0" borderId="5" xfId="0" applyNumberFormat="1" applyFont="1" applyFill="1" applyBorder="1" applyAlignment="1">
      <alignment horizontal="center"/>
    </xf>
    <xf numFmtId="43" fontId="3" fillId="0" borderId="5" xfId="1" applyFont="1" applyFill="1" applyBorder="1" applyAlignment="1">
      <alignment horizontal="center"/>
    </xf>
    <xf numFmtId="43" fontId="3" fillId="0" borderId="2" xfId="0" applyNumberFormat="1" applyFont="1" applyFill="1" applyBorder="1" applyAlignment="1">
      <alignment vertical="center"/>
    </xf>
    <xf numFmtId="43" fontId="3" fillId="0" borderId="1" xfId="0" applyNumberFormat="1" applyFont="1" applyFill="1" applyBorder="1" applyAlignment="1">
      <alignment vertical="center"/>
    </xf>
    <xf numFmtId="43" fontId="9" fillId="0" borderId="2" xfId="0" applyNumberFormat="1" applyFont="1" applyFill="1" applyBorder="1" applyAlignment="1">
      <alignment vertical="center"/>
    </xf>
    <xf numFmtId="4" fontId="3" fillId="0" borderId="2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left"/>
    </xf>
    <xf numFmtId="43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Border="1" applyAlignment="1">
      <alignment horizontal="center" vertical="center"/>
    </xf>
    <xf numFmtId="43" fontId="3" fillId="0" borderId="0" xfId="0" applyNumberFormat="1" applyFont="1" applyFill="1" applyBorder="1" applyAlignment="1">
      <alignment vertical="center"/>
    </xf>
    <xf numFmtId="43" fontId="9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2" fillId="0" borderId="6" xfId="1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43" fontId="2" fillId="0" borderId="3" xfId="1" applyFont="1" applyFill="1" applyBorder="1" applyAlignment="1"/>
    <xf numFmtId="43" fontId="2" fillId="0" borderId="3" xfId="1" applyFont="1" applyFill="1" applyBorder="1" applyAlignment="1">
      <alignment horizontal="left"/>
    </xf>
    <xf numFmtId="0" fontId="6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center"/>
    </xf>
    <xf numFmtId="43" fontId="0" fillId="0" borderId="0" xfId="0" applyNumberFormat="1" applyFill="1"/>
    <xf numFmtId="14" fontId="6" fillId="0" borderId="4" xfId="0" applyNumberFormat="1" applyFont="1" applyFill="1" applyBorder="1" applyAlignment="1">
      <alignment horizontal="left" vertical="center"/>
    </xf>
    <xf numFmtId="14" fontId="6" fillId="0" borderId="3" xfId="0" applyNumberFormat="1" applyFont="1" applyFill="1" applyBorder="1" applyAlignment="1">
      <alignment horizontal="left" vertical="center"/>
    </xf>
    <xf numFmtId="14" fontId="2" fillId="0" borderId="4" xfId="0" applyNumberFormat="1" applyFont="1" applyFill="1" applyBorder="1" applyAlignment="1">
      <alignment horizontal="left" vertical="center"/>
    </xf>
    <xf numFmtId="17" fontId="3" fillId="0" borderId="0" xfId="0" applyNumberFormat="1" applyFont="1" applyAlignment="1">
      <alignment horizontal="left"/>
    </xf>
    <xf numFmtId="14" fontId="2" fillId="0" borderId="3" xfId="1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4" fontId="2" fillId="0" borderId="3" xfId="1" applyNumberFormat="1" applyFont="1" applyFill="1" applyBorder="1" applyAlignment="1">
      <alignment horizontal="left"/>
    </xf>
    <xf numFmtId="14" fontId="2" fillId="0" borderId="3" xfId="0" applyNumberFormat="1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387348</xdr:colOff>
      <xdr:row>0</xdr:row>
      <xdr:rowOff>0</xdr:rowOff>
    </xdr:from>
    <xdr:ext cx="1866901" cy="635000"/>
    <xdr:pic>
      <xdr:nvPicPr>
        <xdr:cNvPr id="2" name="Imagen 1">
          <a:extLst>
            <a:ext uri="{FF2B5EF4-FFF2-40B4-BE49-F238E27FC236}">
              <a16:creationId xmlns:a16="http://schemas.microsoft.com/office/drawing/2014/main" id="{AEC114AF-3EAF-45F6-9A9E-7EE8432233F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1431" y="0"/>
          <a:ext cx="1866901" cy="635000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PAGINA%20WEB\16.-%20Recursos%20Humanos\16.1.-%20%20Nomina%20de%20Empleados\Nomina%202021-%20UAF%20sin%20Nombres%20octub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RHH/Documentos%20RRHH/RR.HH%202020/Nomina/Nomina%20OAI/Copia%20de%20Planilla%20Calculo%20de%20la%20Nomina%20Agosto%202021%60,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ja"/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I6">
            <v>0.15</v>
          </cell>
          <cell r="J6">
            <v>0.2</v>
          </cell>
          <cell r="K6">
            <v>0.25</v>
          </cell>
        </row>
        <row r="7">
          <cell r="G7">
            <v>34685</v>
          </cell>
        </row>
        <row r="8">
          <cell r="F8">
            <v>34685.01</v>
          </cell>
          <cell r="G8">
            <v>52027.416666666664</v>
          </cell>
          <cell r="I8">
            <v>2601.3609999999994</v>
          </cell>
          <cell r="J8">
            <v>4046.5646666666671</v>
          </cell>
        </row>
        <row r="9">
          <cell r="F9">
            <v>52027.426666666666</v>
          </cell>
          <cell r="G9">
            <v>72260.25</v>
          </cell>
        </row>
        <row r="10">
          <cell r="F10">
            <v>72260.259999999995</v>
          </cell>
        </row>
        <row r="14">
          <cell r="C14">
            <v>2.87E-2</v>
          </cell>
          <cell r="D14">
            <v>269640</v>
          </cell>
        </row>
        <row r="15">
          <cell r="C15">
            <v>3.04E-2</v>
          </cell>
          <cell r="D15">
            <v>134820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Novedades"/>
      <sheetName val="Fija"/>
      <sheetName val="Contratado."/>
      <sheetName val="Probatoria"/>
      <sheetName val="Seguridad"/>
      <sheetName val="Fijos cargos de carrera"/>
      <sheetName val="Caracter eventual"/>
      <sheetName val="Retroactivo caracter temporal p"/>
    </sheetNames>
    <sheetDataSet>
      <sheetData sheetId="0" refreshError="1">
        <row r="6">
          <cell r="I6">
            <v>0.15</v>
          </cell>
          <cell r="J6">
            <v>0.2</v>
          </cell>
          <cell r="K6">
            <v>0.25</v>
          </cell>
        </row>
        <row r="7">
          <cell r="G7">
            <v>34685</v>
          </cell>
        </row>
        <row r="8">
          <cell r="F8">
            <v>34685.01</v>
          </cell>
          <cell r="G8">
            <v>52027.416666666664</v>
          </cell>
          <cell r="I8">
            <v>2601.3609999999994</v>
          </cell>
          <cell r="J8">
            <v>4046.5646666666671</v>
          </cell>
        </row>
        <row r="9">
          <cell r="F9">
            <v>52027.426666666666</v>
          </cell>
          <cell r="G9">
            <v>72260.25</v>
          </cell>
        </row>
        <row r="10">
          <cell r="F10">
            <v>72260.259999999995</v>
          </cell>
        </row>
        <row r="14">
          <cell r="C14">
            <v>2.87E-2</v>
          </cell>
          <cell r="D14">
            <v>312000</v>
          </cell>
        </row>
        <row r="15">
          <cell r="C15">
            <v>3.04E-2</v>
          </cell>
          <cell r="D15">
            <v>156000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1"/>
  <sheetViews>
    <sheetView tabSelected="1" view="pageBreakPreview" zoomScale="90" zoomScaleNormal="100" zoomScaleSheetLayoutView="90" workbookViewId="0">
      <pane ySplit="4" topLeftCell="A28" activePane="bottomLeft" state="frozen"/>
      <selection pane="bottomLeft" activeCell="C55" sqref="C54:C55"/>
    </sheetView>
  </sheetViews>
  <sheetFormatPr baseColWidth="10" defaultColWidth="11.42578125" defaultRowHeight="15.75" x14ac:dyDescent="0.25"/>
  <cols>
    <col min="1" max="1" width="8.5703125" style="1" customWidth="1"/>
    <col min="2" max="2" width="38.7109375" style="1" customWidth="1"/>
    <col min="3" max="4" width="11.85546875" style="32" bestFit="1" customWidth="1"/>
    <col min="5" max="5" width="6.42578125" style="1" customWidth="1"/>
    <col min="6" max="6" width="16.85546875" style="1" bestFit="1" customWidth="1"/>
    <col min="7" max="7" width="13.42578125" style="1" bestFit="1" customWidth="1"/>
    <col min="8" max="8" width="14.7109375" style="1" bestFit="1" customWidth="1"/>
    <col min="9" max="9" width="19.140625" style="1" bestFit="1" customWidth="1"/>
    <col min="10" max="10" width="25.42578125" style="1" bestFit="1" customWidth="1"/>
    <col min="11" max="11" width="19" style="1" bestFit="1" customWidth="1"/>
    <col min="12" max="12" width="18.7109375" style="1" customWidth="1"/>
    <col min="13" max="13" width="13.7109375" style="1" customWidth="1"/>
    <col min="14" max="14" width="14.85546875" style="1" customWidth="1"/>
    <col min="15" max="15" width="16.85546875" style="1" bestFit="1" customWidth="1"/>
    <col min="16" max="16" width="19.85546875" style="1" customWidth="1"/>
    <col min="17" max="17" width="22.140625" style="1" customWidth="1"/>
  </cols>
  <sheetData>
    <row r="1" spans="1:19" ht="18.75" x14ac:dyDescent="0.3">
      <c r="A1" s="61" t="s">
        <v>45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9" ht="18.75" x14ac:dyDescent="0.3">
      <c r="A2" s="61" t="s">
        <v>52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9" x14ac:dyDescent="0.25">
      <c r="A3" s="12"/>
      <c r="B3" s="12"/>
      <c r="C3" s="55"/>
      <c r="D3" s="55"/>
      <c r="E3" s="12"/>
      <c r="F3" s="11"/>
      <c r="G3" s="12"/>
      <c r="H3" s="12"/>
      <c r="I3" s="24"/>
      <c r="J3" s="24"/>
      <c r="K3" s="25"/>
      <c r="L3" s="25"/>
      <c r="M3" s="26"/>
      <c r="N3" s="26"/>
      <c r="O3" s="26"/>
      <c r="P3" s="25"/>
      <c r="Q3" s="25"/>
    </row>
    <row r="4" spans="1:19" ht="57" customHeight="1" x14ac:dyDescent="0.25">
      <c r="A4" s="10" t="s">
        <v>51</v>
      </c>
      <c r="B4" s="10" t="s">
        <v>21</v>
      </c>
      <c r="C4" s="10" t="s">
        <v>53</v>
      </c>
      <c r="D4" s="10" t="s">
        <v>54</v>
      </c>
      <c r="E4" s="10" t="s">
        <v>22</v>
      </c>
      <c r="F4" s="10" t="s">
        <v>20</v>
      </c>
      <c r="G4" s="10" t="s">
        <v>19</v>
      </c>
      <c r="H4" s="10" t="s">
        <v>18</v>
      </c>
      <c r="I4" s="10" t="s">
        <v>17</v>
      </c>
      <c r="J4" s="10" t="s">
        <v>16</v>
      </c>
      <c r="K4" s="10" t="s">
        <v>15</v>
      </c>
      <c r="L4" s="10" t="s">
        <v>14</v>
      </c>
      <c r="M4" s="10" t="s">
        <v>13</v>
      </c>
      <c r="N4" s="10" t="s">
        <v>12</v>
      </c>
      <c r="O4" s="10" t="s">
        <v>11</v>
      </c>
      <c r="P4" s="10" t="s">
        <v>10</v>
      </c>
      <c r="Q4" s="10" t="s">
        <v>9</v>
      </c>
    </row>
    <row r="5" spans="1:19" s="15" customFormat="1" ht="18" customHeight="1" x14ac:dyDescent="0.25">
      <c r="A5" s="50">
        <v>1</v>
      </c>
      <c r="B5" s="14" t="s">
        <v>39</v>
      </c>
      <c r="C5" s="53">
        <v>44200</v>
      </c>
      <c r="D5" s="53">
        <v>44565</v>
      </c>
      <c r="E5" s="20" t="s">
        <v>23</v>
      </c>
      <c r="F5" s="9">
        <v>165000</v>
      </c>
      <c r="G5" s="6">
        <f>IF(F5&gt;=[1]Datos!$D$14,([1]Datos!$D$14*[1]Datos!$C$14),IF(F5&lt;=[1]Datos!$D$14,(F5*[1]Datos!$C$14)))</f>
        <v>4735.5</v>
      </c>
      <c r="H5" s="6">
        <v>4943.8</v>
      </c>
      <c r="I5" s="5"/>
      <c r="J5" s="9">
        <f t="shared" ref="J5:J41" si="0">+F5-(G5+H5+I5)</f>
        <v>155320.70000000001</v>
      </c>
      <c r="K5" s="9">
        <v>27413.040000000001</v>
      </c>
      <c r="L5" s="5"/>
      <c r="M5" s="5">
        <v>25</v>
      </c>
      <c r="N5" s="5">
        <v>25</v>
      </c>
      <c r="O5" s="5"/>
      <c r="P5" s="9">
        <f>+G5+H5+K5+N5</f>
        <v>37117.339999999997</v>
      </c>
      <c r="Q5" s="13">
        <f>+F5-P5</f>
        <v>127882.66</v>
      </c>
      <c r="S5" s="51"/>
    </row>
    <row r="6" spans="1:19" s="15" customFormat="1" ht="18" customHeight="1" x14ac:dyDescent="0.25">
      <c r="A6" s="50">
        <v>2</v>
      </c>
      <c r="B6" s="21" t="s">
        <v>33</v>
      </c>
      <c r="C6" s="54">
        <v>44625</v>
      </c>
      <c r="D6" s="54">
        <v>44631</v>
      </c>
      <c r="E6" s="20" t="s">
        <v>23</v>
      </c>
      <c r="F6" s="9">
        <v>160000</v>
      </c>
      <c r="G6" s="6">
        <v>4592</v>
      </c>
      <c r="H6" s="6">
        <v>4864</v>
      </c>
      <c r="I6" s="9"/>
      <c r="J6" s="9">
        <f t="shared" si="0"/>
        <v>150544</v>
      </c>
      <c r="K6" s="9">
        <v>26218.87</v>
      </c>
      <c r="L6" s="5"/>
      <c r="M6" s="5">
        <v>25</v>
      </c>
      <c r="N6" s="5">
        <v>25</v>
      </c>
      <c r="O6" s="5"/>
      <c r="P6" s="9">
        <f>+G6+H6+K6+N6</f>
        <v>35699.869999999995</v>
      </c>
      <c r="Q6" s="13">
        <f>+F6-P6</f>
        <v>124300.13</v>
      </c>
    </row>
    <row r="7" spans="1:19" s="15" customFormat="1" ht="18" customHeight="1" x14ac:dyDescent="0.25">
      <c r="A7" s="50">
        <v>3</v>
      </c>
      <c r="B7" s="14" t="s">
        <v>5</v>
      </c>
      <c r="C7" s="53">
        <v>44202</v>
      </c>
      <c r="D7" s="53">
        <v>44208</v>
      </c>
      <c r="E7" s="20" t="s">
        <v>23</v>
      </c>
      <c r="F7" s="9">
        <v>150000</v>
      </c>
      <c r="G7" s="6">
        <f>IF(F7&gt;=[1]Datos!$D$14,([1]Datos!$D$14*[1]Datos!$C$14),IF(F7&lt;=[1]Datos!$D$14,(F7*[1]Datos!$C$14)))</f>
        <v>4305</v>
      </c>
      <c r="H7" s="6">
        <v>4560</v>
      </c>
      <c r="I7" s="5"/>
      <c r="J7" s="9">
        <f t="shared" si="0"/>
        <v>141135</v>
      </c>
      <c r="K7" s="9">
        <v>23866.62</v>
      </c>
      <c r="L7" s="5"/>
      <c r="M7" s="5">
        <v>25</v>
      </c>
      <c r="N7" s="5">
        <f t="shared" ref="N7:N9" si="1">+I7+L7+M7</f>
        <v>25</v>
      </c>
      <c r="O7" s="5"/>
      <c r="P7" s="9">
        <f>+G7+H7+K7+N7</f>
        <v>32756.62</v>
      </c>
      <c r="Q7" s="13">
        <f t="shared" ref="Q7:Q41" si="2">+F7-P7</f>
        <v>117243.38</v>
      </c>
    </row>
    <row r="8" spans="1:19" s="15" customFormat="1" ht="18" customHeight="1" x14ac:dyDescent="0.25">
      <c r="A8" s="50">
        <v>4</v>
      </c>
      <c r="B8" s="14" t="s">
        <v>27</v>
      </c>
      <c r="C8" s="53">
        <v>43871</v>
      </c>
      <c r="D8" s="53">
        <v>44231</v>
      </c>
      <c r="E8" s="20" t="s">
        <v>24</v>
      </c>
      <c r="F8" s="9">
        <v>150000</v>
      </c>
      <c r="G8" s="6">
        <v>4305</v>
      </c>
      <c r="H8" s="6">
        <v>4560</v>
      </c>
      <c r="I8" s="5"/>
      <c r="J8" s="9">
        <f t="shared" si="0"/>
        <v>141135</v>
      </c>
      <c r="K8" s="9">
        <v>23866.61</v>
      </c>
      <c r="L8" s="5"/>
      <c r="M8" s="5">
        <v>25</v>
      </c>
      <c r="N8" s="5">
        <f>+M8</f>
        <v>25</v>
      </c>
      <c r="O8" s="5"/>
      <c r="P8" s="9">
        <f>+G8+H8+K8+N8</f>
        <v>32756.61</v>
      </c>
      <c r="Q8" s="13">
        <f t="shared" si="2"/>
        <v>117243.39</v>
      </c>
    </row>
    <row r="9" spans="1:19" s="15" customFormat="1" ht="18" customHeight="1" x14ac:dyDescent="0.25">
      <c r="A9" s="50">
        <v>5</v>
      </c>
      <c r="B9" s="6" t="s">
        <v>56</v>
      </c>
      <c r="C9" s="56">
        <v>44563</v>
      </c>
      <c r="D9" s="56">
        <v>44569</v>
      </c>
      <c r="E9" s="20" t="s">
        <v>24</v>
      </c>
      <c r="F9" s="9">
        <v>150000</v>
      </c>
      <c r="G9" s="6">
        <f>IF(F9&gt;=[2]Datos!$D$14,([2]Datos!$D$14*[2]Datos!$C$14),IF(F9&lt;=[2]Datos!$D$14,(F9*[2]Datos!$C$14)))</f>
        <v>4305</v>
      </c>
      <c r="H9" s="6">
        <f>IF(F9&gt;=[2]Datos!$D$15,([2]Datos!$D$15*[2]Datos!$C$15),IF(F9&lt;=[2]Datos!$D$15,(F9*[2]Datos!$C$15)))</f>
        <v>4560</v>
      </c>
      <c r="I9" s="9"/>
      <c r="J9" s="9">
        <f t="shared" si="0"/>
        <v>141135</v>
      </c>
      <c r="K9" s="9">
        <f>IF(J9&lt;=[2]Datos!$G$7,"0",IF(J9&lt;=[2]Datos!$G$8,(J9-[2]Datos!$F$8)*[2]Datos!$I$6,IF(J9&lt;=[2]Datos!$G$9,[2]Datos!$I$8+(J9-[2]Datos!$F$9)*[2]Datos!$J$6,IF(J9&gt;=[2]Datos!$F$10,([2]Datos!$I$8+[2]Datos!$J$8)+(J9-[2]Datos!$F$10)*[2]Datos!$K$6))))</f>
        <v>23866.610666666667</v>
      </c>
      <c r="L9" s="5"/>
      <c r="M9" s="5">
        <v>25</v>
      </c>
      <c r="N9" s="5">
        <f t="shared" si="1"/>
        <v>25</v>
      </c>
      <c r="O9" s="5"/>
      <c r="P9" s="9">
        <f t="shared" ref="P9:P33" si="3">+G9+H9+K9+N9</f>
        <v>32756.610666666667</v>
      </c>
      <c r="Q9" s="13">
        <f t="shared" si="2"/>
        <v>117243.38933333333</v>
      </c>
    </row>
    <row r="10" spans="1:19" s="15" customFormat="1" ht="18" customHeight="1" x14ac:dyDescent="0.25">
      <c r="A10" s="50">
        <v>6</v>
      </c>
      <c r="B10" s="21" t="s">
        <v>42</v>
      </c>
      <c r="C10" s="54">
        <v>44625</v>
      </c>
      <c r="D10" s="54">
        <v>44631</v>
      </c>
      <c r="E10" s="20" t="s">
        <v>24</v>
      </c>
      <c r="F10" s="22">
        <v>155000</v>
      </c>
      <c r="G10" s="8">
        <f>IF(F10&gt;=[1]Datos!$D$14,([1]Datos!$D$14*[1]Datos!$C$14),IF(F10&lt;=[1]Datos!$D$14,(F10*[1]Datos!$C$14)))</f>
        <v>4448.5</v>
      </c>
      <c r="H10" s="6">
        <f>IF(F10&gt;=[2]Datos!$D$15,([2]Datos!$D$15*[2]Datos!$C$15),IF(F10&lt;=[2]Datos!$D$15,(F10*[2]Datos!$C$15)))</f>
        <v>4712</v>
      </c>
      <c r="I10" s="7"/>
      <c r="J10" s="9">
        <f>+F10-(G10+H10+I10)</f>
        <v>145839.5</v>
      </c>
      <c r="K10" s="23">
        <f>IF(J10&lt;=[1]Datos!$G$7,"0",IF(J10&lt;=[1]Datos!$G$8,(J10-[1]Datos!$F$8)*[1]Datos!$I$6,IF(J10&lt;=[1]Datos!$G$9,[1]Datos!$I$8+(J10-[1]Datos!$F$9)*[1]Datos!$J$6,IF(J10&gt;=[1]Datos!$F$10,([1]Datos!$I$8+[1]Datos!$J$8)+(J10-[1]Datos!$F$10)*[1]Datos!$K$6))))</f>
        <v>25042.735666666667</v>
      </c>
      <c r="L10" s="7"/>
      <c r="M10" s="7">
        <v>25</v>
      </c>
      <c r="N10" s="7">
        <f t="shared" ref="N10" si="4">+I10+L10+M10</f>
        <v>25</v>
      </c>
      <c r="O10" s="7"/>
      <c r="P10" s="9">
        <f t="shared" si="3"/>
        <v>34228.235666666667</v>
      </c>
      <c r="Q10" s="13">
        <f t="shared" si="2"/>
        <v>120771.76433333333</v>
      </c>
    </row>
    <row r="11" spans="1:19" s="15" customFormat="1" ht="24.75" customHeight="1" x14ac:dyDescent="0.25">
      <c r="A11" s="50">
        <v>7</v>
      </c>
      <c r="B11" s="49" t="s">
        <v>55</v>
      </c>
      <c r="C11" s="56">
        <v>44567</v>
      </c>
      <c r="D11" s="54">
        <v>44573</v>
      </c>
      <c r="E11" s="20" t="s">
        <v>24</v>
      </c>
      <c r="F11" s="22">
        <v>140000</v>
      </c>
      <c r="G11" s="8">
        <v>4018</v>
      </c>
      <c r="H11" s="6">
        <v>4256</v>
      </c>
      <c r="I11" s="7"/>
      <c r="J11" s="9">
        <f t="shared" si="0"/>
        <v>131726</v>
      </c>
      <c r="K11" s="23">
        <v>21514.37</v>
      </c>
      <c r="L11" s="7"/>
      <c r="M11" s="7">
        <v>25</v>
      </c>
      <c r="N11" s="7">
        <v>25</v>
      </c>
      <c r="O11" s="7"/>
      <c r="P11" s="9">
        <f>+G11+H11+K11+N11</f>
        <v>29813.37</v>
      </c>
      <c r="Q11" s="13">
        <f t="shared" si="2"/>
        <v>110186.63</v>
      </c>
    </row>
    <row r="12" spans="1:19" s="15" customFormat="1" ht="18" customHeight="1" x14ac:dyDescent="0.25">
      <c r="A12" s="50">
        <v>8</v>
      </c>
      <c r="B12" s="14" t="s">
        <v>8</v>
      </c>
      <c r="C12" s="54">
        <v>44202</v>
      </c>
      <c r="D12" s="53">
        <v>44208</v>
      </c>
      <c r="E12" s="20" t="s">
        <v>24</v>
      </c>
      <c r="F12" s="9">
        <v>135000</v>
      </c>
      <c r="G12" s="6">
        <f>IF(F12&gt;=[1]Datos!$D$14,([1]Datos!$D$14*[1]Datos!$C$14),IF(F12&lt;=[1]Datos!$D$14,(F12*[1]Datos!$C$14)))</f>
        <v>3874.5</v>
      </c>
      <c r="H12" s="6">
        <v>4104</v>
      </c>
      <c r="I12" s="5"/>
      <c r="J12" s="9">
        <f>+F12-(G12+H12+I12)</f>
        <v>127021.5</v>
      </c>
      <c r="K12" s="9">
        <v>20338.240000000002</v>
      </c>
      <c r="L12" s="6"/>
      <c r="M12" s="5">
        <v>25</v>
      </c>
      <c r="N12" s="5">
        <f t="shared" ref="N12:N13" si="5">+I12+L12+M12</f>
        <v>25</v>
      </c>
      <c r="O12" s="5"/>
      <c r="P12" s="9">
        <f>+G12+H12+K12+N12</f>
        <v>28341.74</v>
      </c>
      <c r="Q12" s="13">
        <f t="shared" si="2"/>
        <v>106658.26</v>
      </c>
    </row>
    <row r="13" spans="1:19" s="15" customFormat="1" ht="18" customHeight="1" x14ac:dyDescent="0.25">
      <c r="A13" s="50">
        <v>9</v>
      </c>
      <c r="B13" s="14" t="s">
        <v>6</v>
      </c>
      <c r="C13" s="53">
        <v>44323</v>
      </c>
      <c r="D13" s="53">
        <v>44682</v>
      </c>
      <c r="E13" s="20" t="s">
        <v>23</v>
      </c>
      <c r="F13" s="9">
        <v>105000</v>
      </c>
      <c r="G13" s="6">
        <f>IF(F13&gt;=[1]Datos!$D$14,([1]Datos!$D$14*[1]Datos!$C$14),IF(F13&lt;=[1]Datos!$D$14,(F13*[1]Datos!$C$14)))</f>
        <v>3013.5</v>
      </c>
      <c r="H13" s="6">
        <f>IF(F13&gt;=[1]Datos!$D$15,([1]Datos!$D$15*[1]Datos!$C$15),IF(F13&lt;=[1]Datos!$D$15,(F13*[1]Datos!$C$15)))</f>
        <v>3192</v>
      </c>
      <c r="I13" s="9"/>
      <c r="J13" s="9">
        <f t="shared" si="0"/>
        <v>98794.5</v>
      </c>
      <c r="K13" s="9">
        <v>13281.49</v>
      </c>
      <c r="L13" s="9"/>
      <c r="M13" s="5">
        <v>25</v>
      </c>
      <c r="N13" s="5">
        <f t="shared" si="5"/>
        <v>25</v>
      </c>
      <c r="O13" s="5"/>
      <c r="P13" s="9">
        <f>+G13+H13+K13+N13</f>
        <v>19511.989999999998</v>
      </c>
      <c r="Q13" s="13">
        <f t="shared" si="2"/>
        <v>85488.010000000009</v>
      </c>
    </row>
    <row r="14" spans="1:19" s="15" customFormat="1" ht="17.25" customHeight="1" x14ac:dyDescent="0.25">
      <c r="A14" s="50">
        <v>10</v>
      </c>
      <c r="B14" s="14" t="s">
        <v>26</v>
      </c>
      <c r="C14" s="53">
        <v>44207</v>
      </c>
      <c r="D14" s="53">
        <v>44566</v>
      </c>
      <c r="E14" s="20" t="s">
        <v>23</v>
      </c>
      <c r="F14" s="19">
        <v>100000</v>
      </c>
      <c r="G14" s="6">
        <f>IF(F14&gt;=[1]Datos!$D$14,([1]Datos!$D$14*[1]Datos!$C$14),IF(F14&lt;=[1]Datos!$D$14,(F14*[1]Datos!$C$14)))</f>
        <v>2870</v>
      </c>
      <c r="H14" s="6">
        <f>IF(F14&gt;=[1]Datos!$D$15,([1]Datos!$D$15*[1]Datos!$C$15),IF(F14&lt;=[1]Datos!$D$15,(F14*[1]Datos!$C$15)))</f>
        <v>3040</v>
      </c>
      <c r="I14" s="5"/>
      <c r="J14" s="9">
        <f t="shared" si="0"/>
        <v>94090</v>
      </c>
      <c r="K14" s="9">
        <v>12105.37</v>
      </c>
      <c r="L14" s="5"/>
      <c r="M14" s="5">
        <v>25</v>
      </c>
      <c r="N14" s="5">
        <f>+M14</f>
        <v>25</v>
      </c>
      <c r="O14" s="5"/>
      <c r="P14" s="9">
        <f>+G14+H14+K14+N14</f>
        <v>18040.370000000003</v>
      </c>
      <c r="Q14" s="13">
        <f t="shared" si="2"/>
        <v>81959.63</v>
      </c>
    </row>
    <row r="15" spans="1:19" s="15" customFormat="1" ht="18" customHeight="1" x14ac:dyDescent="0.25">
      <c r="A15" s="50">
        <v>11</v>
      </c>
      <c r="B15" s="43" t="s">
        <v>2</v>
      </c>
      <c r="C15" s="59">
        <v>44202</v>
      </c>
      <c r="D15" s="59">
        <v>44208</v>
      </c>
      <c r="E15" s="20" t="s">
        <v>24</v>
      </c>
      <c r="F15" s="19">
        <v>90000</v>
      </c>
      <c r="G15" s="6">
        <v>2583</v>
      </c>
      <c r="H15" s="6">
        <v>2736</v>
      </c>
      <c r="I15" s="5"/>
      <c r="J15" s="9">
        <f t="shared" si="0"/>
        <v>84681</v>
      </c>
      <c r="K15" s="9">
        <v>0</v>
      </c>
      <c r="L15" s="5"/>
      <c r="M15" s="5">
        <v>25</v>
      </c>
      <c r="N15" s="5">
        <f>+L15+M15</f>
        <v>25</v>
      </c>
      <c r="O15" s="5">
        <v>9753.1200000000008</v>
      </c>
      <c r="P15" s="9">
        <f>+G15+H15+K15+N15</f>
        <v>5344</v>
      </c>
      <c r="Q15" s="13">
        <f t="shared" si="2"/>
        <v>84656</v>
      </c>
    </row>
    <row r="16" spans="1:19" s="15" customFormat="1" ht="18" customHeight="1" x14ac:dyDescent="0.25">
      <c r="A16" s="50">
        <v>12</v>
      </c>
      <c r="B16" s="44" t="s">
        <v>40</v>
      </c>
      <c r="C16" s="56">
        <v>44866</v>
      </c>
      <c r="D16" s="53">
        <v>44872</v>
      </c>
      <c r="E16" s="20" t="s">
        <v>24</v>
      </c>
      <c r="F16" s="9">
        <v>100000</v>
      </c>
      <c r="G16" s="6">
        <f>IF(F16&gt;=[1]Datos!$D$14,([1]Datos!$D$14*[1]Datos!$C$14),IF(F16&lt;=[1]Datos!$D$14,(F16*[1]Datos!$C$14)))</f>
        <v>2870</v>
      </c>
      <c r="H16" s="6">
        <f>IF(F16&gt;=[1]Datos!$D$15,([1]Datos!$D$15*[1]Datos!$C$15),IF(F16&lt;=[1]Datos!$D$15,(F16*[1]Datos!$C$15)))</f>
        <v>3040</v>
      </c>
      <c r="I16" s="9"/>
      <c r="J16" s="9">
        <f t="shared" si="0"/>
        <v>94090</v>
      </c>
      <c r="K16" s="9">
        <v>12105.37</v>
      </c>
      <c r="L16" s="5"/>
      <c r="M16" s="5">
        <v>25</v>
      </c>
      <c r="N16" s="5">
        <f>+L16+M16</f>
        <v>25</v>
      </c>
      <c r="O16" s="5"/>
      <c r="P16" s="9">
        <f t="shared" si="3"/>
        <v>18040.370000000003</v>
      </c>
      <c r="Q16" s="13">
        <f t="shared" si="2"/>
        <v>81959.63</v>
      </c>
    </row>
    <row r="17" spans="1:17" s="15" customFormat="1" ht="18" customHeight="1" x14ac:dyDescent="0.25">
      <c r="A17" s="50">
        <v>13</v>
      </c>
      <c r="B17" s="45" t="s">
        <v>50</v>
      </c>
      <c r="C17" s="52">
        <v>44567</v>
      </c>
      <c r="D17" s="52">
        <v>44573</v>
      </c>
      <c r="E17" s="20" t="s">
        <v>24</v>
      </c>
      <c r="F17" s="9">
        <v>100000</v>
      </c>
      <c r="G17" s="6">
        <f>IF(F17&gt;=[1]Datos!$D$14,([1]Datos!$D$14*[1]Datos!$C$14),IF(F17&lt;=[1]Datos!$D$14,(F17*[1]Datos!$C$14)))</f>
        <v>2870</v>
      </c>
      <c r="H17" s="6">
        <f>IF(F17&gt;=[1]Datos!$D$15,([1]Datos!$D$15*[1]Datos!$C$15),IF(F17&lt;=[1]Datos!$D$15,(F17*[1]Datos!$C$15)))</f>
        <v>3040</v>
      </c>
      <c r="I17" s="9"/>
      <c r="J17" s="9">
        <f>+F17-(G17+H17+I17)</f>
        <v>94090</v>
      </c>
      <c r="K17" s="9">
        <v>12105.37</v>
      </c>
      <c r="L17" s="5"/>
      <c r="M17" s="5">
        <v>25</v>
      </c>
      <c r="N17" s="5">
        <f>+M17</f>
        <v>25</v>
      </c>
      <c r="O17" s="5"/>
      <c r="P17" s="9">
        <f>+G17+H17+K17+N17</f>
        <v>18040.370000000003</v>
      </c>
      <c r="Q17" s="13">
        <f t="shared" si="2"/>
        <v>81959.63</v>
      </c>
    </row>
    <row r="18" spans="1:17" s="15" customFormat="1" ht="18" customHeight="1" x14ac:dyDescent="0.25">
      <c r="A18" s="50">
        <v>14</v>
      </c>
      <c r="B18" s="21" t="s">
        <v>1</v>
      </c>
      <c r="C18" s="54">
        <v>44205</v>
      </c>
      <c r="D18" s="54">
        <v>44564</v>
      </c>
      <c r="E18" s="20" t="s">
        <v>24</v>
      </c>
      <c r="F18" s="9">
        <v>65000</v>
      </c>
      <c r="G18" s="6">
        <v>1865.5</v>
      </c>
      <c r="H18" s="6">
        <v>1976</v>
      </c>
      <c r="I18" s="9"/>
      <c r="J18" s="9">
        <f>+F18-(G18+H18+I18)</f>
        <v>61158.5</v>
      </c>
      <c r="K18" s="9">
        <v>0</v>
      </c>
      <c r="L18" s="5"/>
      <c r="M18" s="5">
        <v>25</v>
      </c>
      <c r="N18" s="5">
        <f t="shared" ref="N18:N20" si="6">+L18+M18</f>
        <v>25</v>
      </c>
      <c r="O18" s="5">
        <v>4427.58</v>
      </c>
      <c r="P18" s="9">
        <f>+G18+H18+K18+N18</f>
        <v>3866.5</v>
      </c>
      <c r="Q18" s="13">
        <f>+F18-P18</f>
        <v>61133.5</v>
      </c>
    </row>
    <row r="19" spans="1:17" s="15" customFormat="1" ht="18" customHeight="1" x14ac:dyDescent="0.25">
      <c r="A19" s="50">
        <v>15</v>
      </c>
      <c r="B19" s="14" t="s">
        <v>34</v>
      </c>
      <c r="C19" s="53">
        <v>44625</v>
      </c>
      <c r="D19" s="53">
        <v>44631</v>
      </c>
      <c r="E19" s="19" t="s">
        <v>24</v>
      </c>
      <c r="F19" s="19">
        <v>71000</v>
      </c>
      <c r="G19" s="6">
        <v>2037.7</v>
      </c>
      <c r="H19" s="6">
        <v>2158.4</v>
      </c>
      <c r="I19" s="5"/>
      <c r="J19" s="9">
        <f t="shared" si="0"/>
        <v>66803.899999999994</v>
      </c>
      <c r="K19" s="9">
        <v>5556.66</v>
      </c>
      <c r="L19" s="5">
        <v>1680.9</v>
      </c>
      <c r="M19" s="42">
        <v>25</v>
      </c>
      <c r="N19" s="5">
        <f>+L19+M19</f>
        <v>1705.9</v>
      </c>
      <c r="O19" s="5"/>
      <c r="P19" s="9">
        <f>+G19+H19+K19+N19</f>
        <v>11458.66</v>
      </c>
      <c r="Q19" s="13">
        <f t="shared" si="2"/>
        <v>59541.34</v>
      </c>
    </row>
    <row r="20" spans="1:17" s="15" customFormat="1" ht="18" customHeight="1" x14ac:dyDescent="0.25">
      <c r="A20" s="50">
        <v>16</v>
      </c>
      <c r="B20" s="14" t="s">
        <v>34</v>
      </c>
      <c r="C20" s="53">
        <v>44202</v>
      </c>
      <c r="D20" s="53">
        <v>44208</v>
      </c>
      <c r="E20" s="19" t="s">
        <v>24</v>
      </c>
      <c r="F20" s="19">
        <v>65000</v>
      </c>
      <c r="G20" s="6">
        <v>1865.5</v>
      </c>
      <c r="H20" s="6">
        <v>1976</v>
      </c>
      <c r="I20" s="5"/>
      <c r="J20" s="9">
        <f t="shared" si="0"/>
        <v>61158.5</v>
      </c>
      <c r="K20" s="9">
        <v>4427.58</v>
      </c>
      <c r="L20" s="5">
        <v>666.14</v>
      </c>
      <c r="M20" s="5">
        <v>25</v>
      </c>
      <c r="N20" s="5">
        <f t="shared" si="6"/>
        <v>691.14</v>
      </c>
      <c r="O20" s="5"/>
      <c r="P20" s="9">
        <f t="shared" si="3"/>
        <v>8960.2199999999993</v>
      </c>
      <c r="Q20" s="13">
        <f>+F20-P20</f>
        <v>56039.78</v>
      </c>
    </row>
    <row r="21" spans="1:17" s="15" customFormat="1" ht="18" customHeight="1" x14ac:dyDescent="0.25">
      <c r="A21" s="50">
        <v>17</v>
      </c>
      <c r="B21" s="14" t="s">
        <v>29</v>
      </c>
      <c r="C21" s="53">
        <v>44207</v>
      </c>
      <c r="D21" s="53">
        <v>44566</v>
      </c>
      <c r="E21" s="19" t="s">
        <v>23</v>
      </c>
      <c r="F21" s="19">
        <v>65000</v>
      </c>
      <c r="G21" s="6">
        <v>1865.5</v>
      </c>
      <c r="H21" s="6">
        <v>1976</v>
      </c>
      <c r="I21" s="5"/>
      <c r="J21" s="9">
        <f t="shared" si="0"/>
        <v>61158.5</v>
      </c>
      <c r="K21" s="9">
        <v>4427.58</v>
      </c>
      <c r="L21" s="5"/>
      <c r="M21" s="5">
        <v>25</v>
      </c>
      <c r="N21" s="5">
        <f>+M21</f>
        <v>25</v>
      </c>
      <c r="O21" s="5"/>
      <c r="P21" s="9">
        <f>+G21+H21+K21+N21</f>
        <v>8294.08</v>
      </c>
      <c r="Q21" s="13">
        <f t="shared" si="2"/>
        <v>56705.919999999998</v>
      </c>
    </row>
    <row r="22" spans="1:17" s="15" customFormat="1" ht="18" customHeight="1" x14ac:dyDescent="0.25">
      <c r="A22" s="50">
        <v>18</v>
      </c>
      <c r="B22" s="14" t="s">
        <v>44</v>
      </c>
      <c r="C22" s="53">
        <v>44567</v>
      </c>
      <c r="D22" s="53">
        <v>44573</v>
      </c>
      <c r="E22" s="19" t="s">
        <v>24</v>
      </c>
      <c r="F22" s="19">
        <v>71000</v>
      </c>
      <c r="G22" s="6">
        <v>2037.7</v>
      </c>
      <c r="H22" s="6">
        <v>2158.4</v>
      </c>
      <c r="I22" s="5"/>
      <c r="J22" s="9">
        <f>+F22-(G22+H22+I22)</f>
        <v>66803.899999999994</v>
      </c>
      <c r="K22" s="9">
        <v>5557.66</v>
      </c>
      <c r="L22" s="5"/>
      <c r="M22" s="5">
        <v>25</v>
      </c>
      <c r="N22" s="5">
        <v>25</v>
      </c>
      <c r="O22" s="5"/>
      <c r="P22" s="9">
        <f t="shared" si="3"/>
        <v>9778.76</v>
      </c>
      <c r="Q22" s="6">
        <v>61221.24</v>
      </c>
    </row>
    <row r="23" spans="1:17" s="15" customFormat="1" ht="18" customHeight="1" x14ac:dyDescent="0.25">
      <c r="A23" s="50">
        <v>19</v>
      </c>
      <c r="B23" s="46" t="s">
        <v>43</v>
      </c>
      <c r="C23" s="58">
        <v>44567</v>
      </c>
      <c r="D23" s="58">
        <v>44573</v>
      </c>
      <c r="E23" s="19" t="s">
        <v>23</v>
      </c>
      <c r="F23" s="19">
        <v>65000</v>
      </c>
      <c r="G23" s="6">
        <v>1865.5</v>
      </c>
      <c r="H23" s="6">
        <v>1976</v>
      </c>
      <c r="I23" s="5"/>
      <c r="J23" s="9">
        <f t="shared" si="0"/>
        <v>61158.5</v>
      </c>
      <c r="K23" s="9">
        <v>4427.58</v>
      </c>
      <c r="L23" s="5"/>
      <c r="M23" s="5">
        <v>25</v>
      </c>
      <c r="N23" s="5">
        <f>+L23+M23</f>
        <v>25</v>
      </c>
      <c r="O23" s="5"/>
      <c r="P23" s="9">
        <f t="shared" si="3"/>
        <v>8294.08</v>
      </c>
      <c r="Q23" s="13">
        <f t="shared" si="2"/>
        <v>56705.919999999998</v>
      </c>
    </row>
    <row r="24" spans="1:17" s="15" customFormat="1" ht="18" customHeight="1" x14ac:dyDescent="0.25">
      <c r="A24" s="50">
        <v>20</v>
      </c>
      <c r="B24" s="47" t="s">
        <v>41</v>
      </c>
      <c r="C24" s="58">
        <v>44198</v>
      </c>
      <c r="D24" s="58">
        <v>44204</v>
      </c>
      <c r="E24" s="19" t="s">
        <v>23</v>
      </c>
      <c r="F24" s="19">
        <v>71000</v>
      </c>
      <c r="G24" s="6">
        <v>2037.7</v>
      </c>
      <c r="H24" s="6">
        <v>2158.4</v>
      </c>
      <c r="I24" s="5"/>
      <c r="J24" s="9">
        <f t="shared" si="0"/>
        <v>66803.899999999994</v>
      </c>
      <c r="K24" s="9">
        <v>0</v>
      </c>
      <c r="L24" s="5"/>
      <c r="M24" s="5">
        <v>25</v>
      </c>
      <c r="N24" s="5">
        <f>+M24</f>
        <v>25</v>
      </c>
      <c r="O24" s="5">
        <v>5556.66</v>
      </c>
      <c r="P24" s="9">
        <v>4221.1000000000004</v>
      </c>
      <c r="Q24" s="13">
        <f t="shared" si="2"/>
        <v>66778.899999999994</v>
      </c>
    </row>
    <row r="25" spans="1:17" s="15" customFormat="1" ht="18" customHeight="1" x14ac:dyDescent="0.25">
      <c r="A25" s="50">
        <v>21</v>
      </c>
      <c r="B25" s="47" t="s">
        <v>41</v>
      </c>
      <c r="C25" s="58">
        <v>44198</v>
      </c>
      <c r="D25" s="58">
        <v>44204</v>
      </c>
      <c r="E25" s="19" t="s">
        <v>23</v>
      </c>
      <c r="F25" s="19">
        <v>71000</v>
      </c>
      <c r="G25" s="6">
        <v>2037.7</v>
      </c>
      <c r="H25" s="6">
        <v>2158.4</v>
      </c>
      <c r="I25" s="5"/>
      <c r="J25" s="9">
        <f t="shared" si="0"/>
        <v>66803.899999999994</v>
      </c>
      <c r="K25" s="9">
        <v>0</v>
      </c>
      <c r="L25" s="5"/>
      <c r="M25" s="5">
        <v>25</v>
      </c>
      <c r="N25" s="5">
        <f>+L25+M25</f>
        <v>25</v>
      </c>
      <c r="O25" s="5">
        <v>5556.66</v>
      </c>
      <c r="P25" s="9">
        <v>4221.1000000000004</v>
      </c>
      <c r="Q25" s="13">
        <f t="shared" si="2"/>
        <v>66778.899999999994</v>
      </c>
    </row>
    <row r="26" spans="1:17" s="15" customFormat="1" ht="18" customHeight="1" x14ac:dyDescent="0.25">
      <c r="A26" s="50">
        <v>22</v>
      </c>
      <c r="B26" s="47" t="s">
        <v>41</v>
      </c>
      <c r="C26" s="58">
        <v>44198</v>
      </c>
      <c r="D26" s="58">
        <v>44204</v>
      </c>
      <c r="E26" s="19" t="s">
        <v>24</v>
      </c>
      <c r="F26" s="19">
        <v>71000</v>
      </c>
      <c r="G26" s="6">
        <v>2037.7</v>
      </c>
      <c r="H26" s="6">
        <v>2158.4</v>
      </c>
      <c r="I26" s="5"/>
      <c r="J26" s="9">
        <f t="shared" si="0"/>
        <v>66803.899999999994</v>
      </c>
      <c r="K26" s="9">
        <v>5556.6556666666656</v>
      </c>
      <c r="L26" s="5"/>
      <c r="M26" s="5">
        <v>25</v>
      </c>
      <c r="N26" s="5">
        <f>+M26</f>
        <v>25</v>
      </c>
      <c r="O26" s="5"/>
      <c r="P26" s="9">
        <f t="shared" si="3"/>
        <v>9777.755666666666</v>
      </c>
      <c r="Q26" s="13">
        <f t="shared" si="2"/>
        <v>61222.244333333336</v>
      </c>
    </row>
    <row r="27" spans="1:17" s="15" customFormat="1" ht="18" customHeight="1" x14ac:dyDescent="0.25">
      <c r="A27" s="50">
        <v>23</v>
      </c>
      <c r="B27" s="47" t="s">
        <v>41</v>
      </c>
      <c r="C27" s="58">
        <v>44199</v>
      </c>
      <c r="D27" s="58">
        <v>44205</v>
      </c>
      <c r="E27" s="19" t="s">
        <v>24</v>
      </c>
      <c r="F27" s="19">
        <v>86000</v>
      </c>
      <c r="G27" s="6">
        <v>2468.1999999999998</v>
      </c>
      <c r="H27" s="6">
        <v>2614.4</v>
      </c>
      <c r="I27" s="5"/>
      <c r="J27" s="9">
        <f t="shared" si="0"/>
        <v>80917.399999999994</v>
      </c>
      <c r="K27" s="9">
        <v>8812.2199999999993</v>
      </c>
      <c r="L27" s="5"/>
      <c r="M27" s="5">
        <v>25</v>
      </c>
      <c r="N27" s="5">
        <f>+L27+M27</f>
        <v>25</v>
      </c>
      <c r="O27" s="5"/>
      <c r="P27" s="9">
        <f>+G27+H27+K27+N27</f>
        <v>13919.82</v>
      </c>
      <c r="Q27" s="13">
        <f t="shared" si="2"/>
        <v>72080.179999999993</v>
      </c>
    </row>
    <row r="28" spans="1:17" s="15" customFormat="1" ht="18" customHeight="1" x14ac:dyDescent="0.25">
      <c r="A28" s="50">
        <v>24</v>
      </c>
      <c r="B28" s="47" t="s">
        <v>41</v>
      </c>
      <c r="C28" s="58">
        <v>44199</v>
      </c>
      <c r="D28" s="58">
        <v>44205</v>
      </c>
      <c r="E28" s="19" t="s">
        <v>23</v>
      </c>
      <c r="F28" s="19">
        <v>86000</v>
      </c>
      <c r="G28" s="6">
        <v>2468.1999999999998</v>
      </c>
      <c r="H28" s="6">
        <v>2614.4</v>
      </c>
      <c r="I28" s="5">
        <v>2700.24</v>
      </c>
      <c r="J28" s="9">
        <f>+F28-(G28+H28+I28)</f>
        <v>78217.16</v>
      </c>
      <c r="K28" s="9"/>
      <c r="L28" s="5"/>
      <c r="M28" s="5">
        <v>25</v>
      </c>
      <c r="N28" s="5">
        <f>+I28+M28</f>
        <v>2725.24</v>
      </c>
      <c r="O28" s="5">
        <v>8137.16</v>
      </c>
      <c r="P28" s="9">
        <f>+G28+H28+K28+N28</f>
        <v>7807.84</v>
      </c>
      <c r="Q28" s="13">
        <f>+F28-P28</f>
        <v>78192.160000000003</v>
      </c>
    </row>
    <row r="29" spans="1:17" s="15" customFormat="1" ht="18" customHeight="1" x14ac:dyDescent="0.25">
      <c r="A29" s="50">
        <v>25</v>
      </c>
      <c r="B29" s="47" t="s">
        <v>41</v>
      </c>
      <c r="C29" s="58">
        <v>44207</v>
      </c>
      <c r="D29" s="58">
        <v>44566</v>
      </c>
      <c r="E29" s="18" t="s">
        <v>24</v>
      </c>
      <c r="F29" s="9">
        <v>65000</v>
      </c>
      <c r="G29" s="6">
        <v>1865.5</v>
      </c>
      <c r="H29" s="6">
        <v>1976</v>
      </c>
      <c r="I29" s="9"/>
      <c r="J29" s="9">
        <f t="shared" si="0"/>
        <v>61158.5</v>
      </c>
      <c r="K29" s="9">
        <v>4427.58</v>
      </c>
      <c r="L29" s="5">
        <v>666.14</v>
      </c>
      <c r="M29" s="5">
        <v>25</v>
      </c>
      <c r="N29" s="5">
        <f>+L29+M29</f>
        <v>691.14</v>
      </c>
      <c r="O29" s="5"/>
      <c r="P29" s="9">
        <f t="shared" si="3"/>
        <v>8960.2199999999993</v>
      </c>
      <c r="Q29" s="13">
        <f t="shared" si="2"/>
        <v>56039.78</v>
      </c>
    </row>
    <row r="30" spans="1:17" s="15" customFormat="1" ht="18" customHeight="1" x14ac:dyDescent="0.25">
      <c r="A30" s="50">
        <v>26</v>
      </c>
      <c r="B30" s="14" t="s">
        <v>28</v>
      </c>
      <c r="C30" s="52">
        <v>44199</v>
      </c>
      <c r="D30" s="52">
        <v>44564</v>
      </c>
      <c r="E30" s="17" t="s">
        <v>24</v>
      </c>
      <c r="F30" s="9">
        <v>71000</v>
      </c>
      <c r="G30" s="6">
        <f>IF(F30&gt;=[1]Datos!$D$14,([1]Datos!$D$14*[1]Datos!$C$14),IF(F30&lt;=[1]Datos!$D$14,(F30*[1]Datos!$C$14)))</f>
        <v>2037.7</v>
      </c>
      <c r="H30" s="6">
        <f>IF(F30&gt;=[1]Datos!$D$15,([1]Datos!$D$15*[1]Datos!$C$15),IF(F30&lt;=[1]Datos!$D$15,(F30*[1]Datos!$C$15)))</f>
        <v>2158.4</v>
      </c>
      <c r="I30" s="5"/>
      <c r="J30" s="9">
        <f t="shared" si="0"/>
        <v>66803.899999999994</v>
      </c>
      <c r="K30" s="9">
        <v>5556.66</v>
      </c>
      <c r="L30" s="5">
        <v>5848.08</v>
      </c>
      <c r="M30" s="5">
        <v>25</v>
      </c>
      <c r="N30" s="5">
        <f>+L30+M30</f>
        <v>5873.08</v>
      </c>
      <c r="O30" s="5"/>
      <c r="P30" s="9">
        <f t="shared" si="3"/>
        <v>15625.84</v>
      </c>
      <c r="Q30" s="13">
        <f t="shared" si="2"/>
        <v>55374.16</v>
      </c>
    </row>
    <row r="31" spans="1:17" s="15" customFormat="1" ht="18" customHeight="1" x14ac:dyDescent="0.25">
      <c r="A31" s="50">
        <v>27</v>
      </c>
      <c r="B31" s="14" t="s">
        <v>7</v>
      </c>
      <c r="C31" s="52">
        <v>44625</v>
      </c>
      <c r="D31" s="52">
        <v>44631</v>
      </c>
      <c r="E31" s="17" t="s">
        <v>24</v>
      </c>
      <c r="F31" s="9">
        <v>71000</v>
      </c>
      <c r="G31" s="6">
        <f>IF(F31&gt;=[1]Datos!$D$14,([1]Datos!$D$14*[1]Datos!$C$14),IF(F31&lt;=[1]Datos!$D$14,(F31*[1]Datos!$C$14)))</f>
        <v>2037.7</v>
      </c>
      <c r="H31" s="6">
        <f>IF(F31&gt;=[1]Datos!$D$15,([1]Datos!$D$15*[1]Datos!$C$15),IF(F31&lt;=[1]Datos!$D$15,(F31*[1]Datos!$C$15)))</f>
        <v>2158.4</v>
      </c>
      <c r="I31" s="5"/>
      <c r="J31" s="9">
        <f t="shared" si="0"/>
        <v>66803.899999999994</v>
      </c>
      <c r="K31" s="9">
        <v>5556.66</v>
      </c>
      <c r="L31" s="5"/>
      <c r="M31" s="5">
        <v>25</v>
      </c>
      <c r="N31" s="5">
        <v>25</v>
      </c>
      <c r="O31" s="5"/>
      <c r="P31" s="9">
        <f>+G31+H31+K31+N31</f>
        <v>9777.76</v>
      </c>
      <c r="Q31" s="13">
        <f t="shared" si="2"/>
        <v>61222.239999999998</v>
      </c>
    </row>
    <row r="32" spans="1:17" s="15" customFormat="1" ht="18" customHeight="1" x14ac:dyDescent="0.25">
      <c r="A32" s="50">
        <v>28</v>
      </c>
      <c r="B32" s="14" t="s">
        <v>7</v>
      </c>
      <c r="C32" s="53">
        <v>44323</v>
      </c>
      <c r="D32" s="53">
        <v>44682</v>
      </c>
      <c r="E32" s="18" t="s">
        <v>24</v>
      </c>
      <c r="F32" s="9">
        <v>16000</v>
      </c>
      <c r="G32" s="6">
        <f>IF(F32&gt;=[1]Datos!$D$14,([1]Datos!$D$14*[1]Datos!$C$14),IF(F32&lt;=[1]Datos!$D$14,(F32*[1]Datos!$C$14)))</f>
        <v>459.2</v>
      </c>
      <c r="H32" s="6">
        <f>IF(F32&gt;=[1]Datos!$D$15,([1]Datos!$D$15*[1]Datos!$C$15),IF(F32&lt;=[1]Datos!$D$15,(F32*[1]Datos!$C$15)))</f>
        <v>486.4</v>
      </c>
      <c r="I32" s="5">
        <v>1350</v>
      </c>
      <c r="J32" s="9">
        <f>+F32-(G32+H32+I32)</f>
        <v>13704.4</v>
      </c>
      <c r="K32" s="9"/>
      <c r="L32" s="5">
        <v>3591.32</v>
      </c>
      <c r="M32" s="5">
        <v>25</v>
      </c>
      <c r="N32" s="5">
        <f>+L32+M32</f>
        <v>3616.32</v>
      </c>
      <c r="O32" s="5"/>
      <c r="P32" s="9">
        <f>+G32+H32+K32+N32</f>
        <v>4561.92</v>
      </c>
      <c r="Q32" s="13">
        <f t="shared" si="2"/>
        <v>11438.08</v>
      </c>
    </row>
    <row r="33" spans="1:17" s="15" customFormat="1" ht="18" customHeight="1" x14ac:dyDescent="0.25">
      <c r="A33" s="50">
        <v>29</v>
      </c>
      <c r="B33" s="14" t="s">
        <v>38</v>
      </c>
      <c r="C33" s="14" t="s">
        <v>57</v>
      </c>
      <c r="D33" s="14" t="s">
        <v>58</v>
      </c>
      <c r="E33" s="18" t="s">
        <v>23</v>
      </c>
      <c r="F33" s="9">
        <v>86000</v>
      </c>
      <c r="G33" s="6">
        <v>2468.1999999999998</v>
      </c>
      <c r="H33" s="6">
        <v>2614.4</v>
      </c>
      <c r="I33" s="5"/>
      <c r="J33" s="9">
        <f t="shared" si="0"/>
        <v>80917.399999999994</v>
      </c>
      <c r="K33" s="9">
        <v>8812.2199999999993</v>
      </c>
      <c r="L33" s="5">
        <v>1998.42</v>
      </c>
      <c r="M33" s="5">
        <v>25</v>
      </c>
      <c r="N33" s="5">
        <f>+L33+M33</f>
        <v>2023.42</v>
      </c>
      <c r="O33" s="5"/>
      <c r="P33" s="9">
        <f t="shared" si="3"/>
        <v>15918.24</v>
      </c>
      <c r="Q33" s="13">
        <f t="shared" si="2"/>
        <v>70081.759999999995</v>
      </c>
    </row>
    <row r="34" spans="1:17" s="15" customFormat="1" ht="18" customHeight="1" x14ac:dyDescent="0.25">
      <c r="A34" s="50">
        <v>30</v>
      </c>
      <c r="B34" s="14" t="s">
        <v>30</v>
      </c>
      <c r="C34" s="53">
        <v>44565</v>
      </c>
      <c r="D34" s="53">
        <v>44571</v>
      </c>
      <c r="E34" s="18" t="s">
        <v>23</v>
      </c>
      <c r="F34" s="9">
        <v>86000</v>
      </c>
      <c r="G34" s="6">
        <v>2468.1999999999998</v>
      </c>
      <c r="H34" s="6">
        <v>2614.4</v>
      </c>
      <c r="I34" s="5"/>
      <c r="J34" s="9">
        <f t="shared" si="0"/>
        <v>80917.399999999994</v>
      </c>
      <c r="K34" s="9">
        <v>8812.2199999999993</v>
      </c>
      <c r="L34" s="5"/>
      <c r="M34" s="5">
        <v>25</v>
      </c>
      <c r="N34" s="5">
        <f>+L34+M34</f>
        <v>25</v>
      </c>
      <c r="O34" s="5"/>
      <c r="P34" s="9">
        <f t="shared" ref="P34:P41" si="7">+G34+H34+K34+N34</f>
        <v>13919.82</v>
      </c>
      <c r="Q34" s="13">
        <f>+F34-P34</f>
        <v>72080.179999999993</v>
      </c>
    </row>
    <row r="35" spans="1:17" s="15" customFormat="1" ht="18" customHeight="1" x14ac:dyDescent="0.25">
      <c r="A35" s="50">
        <v>31</v>
      </c>
      <c r="B35" s="14" t="s">
        <v>4</v>
      </c>
      <c r="C35" s="53">
        <v>44198</v>
      </c>
      <c r="D35" s="53">
        <v>44563</v>
      </c>
      <c r="E35" s="18" t="s">
        <v>23</v>
      </c>
      <c r="F35" s="9">
        <v>55000</v>
      </c>
      <c r="G35" s="6">
        <v>1578.5</v>
      </c>
      <c r="H35" s="6">
        <v>1672</v>
      </c>
      <c r="I35" s="5">
        <v>1350.12</v>
      </c>
      <c r="J35" s="9">
        <f>+F35-(G35+H35+I35)</f>
        <v>50399.38</v>
      </c>
      <c r="K35" s="9">
        <v>2357.16</v>
      </c>
      <c r="L35" s="5"/>
      <c r="M35" s="5">
        <v>25</v>
      </c>
      <c r="N35" s="5">
        <f>+M35+I35</f>
        <v>1375.12</v>
      </c>
      <c r="O35" s="5"/>
      <c r="P35" s="9">
        <f t="shared" si="7"/>
        <v>6982.78</v>
      </c>
      <c r="Q35" s="13">
        <f t="shared" si="2"/>
        <v>48017.22</v>
      </c>
    </row>
    <row r="36" spans="1:17" s="15" customFormat="1" ht="17.25" customHeight="1" x14ac:dyDescent="0.25">
      <c r="A36" s="50">
        <v>32</v>
      </c>
      <c r="B36" s="14" t="s">
        <v>3</v>
      </c>
      <c r="C36" s="53">
        <v>44565</v>
      </c>
      <c r="D36" s="53">
        <v>44571</v>
      </c>
      <c r="E36" s="18" t="s">
        <v>23</v>
      </c>
      <c r="F36" s="9">
        <v>55000</v>
      </c>
      <c r="G36" s="6">
        <v>1578.5</v>
      </c>
      <c r="H36" s="6">
        <v>1672</v>
      </c>
      <c r="I36" s="5"/>
      <c r="J36" s="9">
        <f t="shared" si="0"/>
        <v>51749.5</v>
      </c>
      <c r="K36" s="9">
        <v>2559.6799999999998</v>
      </c>
      <c r="L36" s="5"/>
      <c r="M36" s="5">
        <v>25</v>
      </c>
      <c r="N36" s="5">
        <v>25</v>
      </c>
      <c r="O36" s="5"/>
      <c r="P36" s="9">
        <f t="shared" si="7"/>
        <v>5835.18</v>
      </c>
      <c r="Q36" s="13">
        <f t="shared" si="2"/>
        <v>49164.82</v>
      </c>
    </row>
    <row r="37" spans="1:17" s="15" customFormat="1" ht="18" customHeight="1" x14ac:dyDescent="0.25">
      <c r="A37" s="50">
        <v>33</v>
      </c>
      <c r="B37" s="14" t="s">
        <v>31</v>
      </c>
      <c r="C37" s="14" t="s">
        <v>57</v>
      </c>
      <c r="D37" s="14" t="s">
        <v>58</v>
      </c>
      <c r="E37" s="18" t="s">
        <v>24</v>
      </c>
      <c r="F37" s="9">
        <v>71000</v>
      </c>
      <c r="G37" s="6">
        <v>2037.7</v>
      </c>
      <c r="H37" s="6">
        <v>2158.4</v>
      </c>
      <c r="I37" s="5"/>
      <c r="J37" s="9">
        <f t="shared" si="0"/>
        <v>66803.899999999994</v>
      </c>
      <c r="K37" s="9">
        <v>5556.66</v>
      </c>
      <c r="L37" s="5"/>
      <c r="M37" s="5">
        <v>25</v>
      </c>
      <c r="N37" s="5">
        <f>+M37</f>
        <v>25</v>
      </c>
      <c r="O37" s="5"/>
      <c r="P37" s="9">
        <f t="shared" si="7"/>
        <v>9777.76</v>
      </c>
      <c r="Q37" s="13">
        <f t="shared" si="2"/>
        <v>61222.239999999998</v>
      </c>
    </row>
    <row r="38" spans="1:17" s="15" customFormat="1" ht="18" customHeight="1" x14ac:dyDescent="0.25">
      <c r="A38" s="50">
        <v>34</v>
      </c>
      <c r="B38" s="14" t="s">
        <v>4</v>
      </c>
      <c r="C38" s="53">
        <v>44200</v>
      </c>
      <c r="D38" s="53">
        <v>44206</v>
      </c>
      <c r="E38" s="16" t="s">
        <v>23</v>
      </c>
      <c r="F38" s="9">
        <v>55000</v>
      </c>
      <c r="G38" s="6">
        <f>IF(F38&gt;=[1]Datos!$D$14,([1]Datos!$D$14*[1]Datos!$C$14),IF(F38&lt;=[1]Datos!$D$14,(F38*[1]Datos!$C$14)))</f>
        <v>1578.5</v>
      </c>
      <c r="H38" s="6">
        <f>IF(F38&gt;=[1]Datos!$D$15,([1]Datos!$D$15*[1]Datos!$C$15),IF(F38&lt;=[1]Datos!$D$15,(F38*[1]Datos!$C$15)))</f>
        <v>1672</v>
      </c>
      <c r="I38" s="5"/>
      <c r="J38" s="9">
        <f t="shared" si="0"/>
        <v>51749.5</v>
      </c>
      <c r="K38" s="9">
        <v>2559.6799999999998</v>
      </c>
      <c r="L38" s="5"/>
      <c r="M38" s="5">
        <v>25</v>
      </c>
      <c r="N38" s="5">
        <f t="shared" ref="N38" si="8">+I38+L38+M38</f>
        <v>25</v>
      </c>
      <c r="O38" s="5"/>
      <c r="P38" s="9">
        <f t="shared" si="7"/>
        <v>5835.18</v>
      </c>
      <c r="Q38" s="13">
        <f t="shared" si="2"/>
        <v>49164.82</v>
      </c>
    </row>
    <row r="39" spans="1:17" s="15" customFormat="1" ht="18" customHeight="1" x14ac:dyDescent="0.25">
      <c r="A39" s="50">
        <v>35</v>
      </c>
      <c r="B39" s="14" t="s">
        <v>4</v>
      </c>
      <c r="C39" s="52">
        <v>44199</v>
      </c>
      <c r="D39" s="52">
        <v>44205</v>
      </c>
      <c r="E39" s="17" t="s">
        <v>23</v>
      </c>
      <c r="F39" s="9">
        <v>55000</v>
      </c>
      <c r="G39" s="6">
        <v>1578.5</v>
      </c>
      <c r="H39" s="6">
        <v>1672</v>
      </c>
      <c r="I39" s="5"/>
      <c r="J39" s="9">
        <f t="shared" si="0"/>
        <v>51749.5</v>
      </c>
      <c r="K39" s="9">
        <v>2559.6799999999998</v>
      </c>
      <c r="L39" s="5"/>
      <c r="M39" s="5">
        <v>25</v>
      </c>
      <c r="N39" s="5">
        <f>+I39+M39</f>
        <v>25</v>
      </c>
      <c r="O39" s="5"/>
      <c r="P39" s="9">
        <f t="shared" si="7"/>
        <v>5835.18</v>
      </c>
      <c r="Q39" s="13">
        <f t="shared" si="2"/>
        <v>49164.82</v>
      </c>
    </row>
    <row r="40" spans="1:17" s="15" customFormat="1" ht="18" customHeight="1" x14ac:dyDescent="0.25">
      <c r="A40" s="50">
        <v>36</v>
      </c>
      <c r="B40" s="14" t="s">
        <v>35</v>
      </c>
      <c r="C40" s="52">
        <v>44323</v>
      </c>
      <c r="D40" s="52">
        <v>44682</v>
      </c>
      <c r="E40" s="17" t="s">
        <v>24</v>
      </c>
      <c r="F40" s="9">
        <v>55000</v>
      </c>
      <c r="G40" s="6">
        <v>1578.5</v>
      </c>
      <c r="H40" s="6">
        <v>1672</v>
      </c>
      <c r="I40" s="5"/>
      <c r="J40" s="9">
        <f t="shared" si="0"/>
        <v>51749.5</v>
      </c>
      <c r="K40" s="9">
        <v>0</v>
      </c>
      <c r="L40" s="5"/>
      <c r="M40" s="5">
        <v>25</v>
      </c>
      <c r="N40" s="5">
        <v>25</v>
      </c>
      <c r="O40" s="5">
        <v>2559.6799999999998</v>
      </c>
      <c r="P40" s="9">
        <f t="shared" si="7"/>
        <v>3275.5</v>
      </c>
      <c r="Q40" s="13">
        <f t="shared" si="2"/>
        <v>51724.5</v>
      </c>
    </row>
    <row r="41" spans="1:17" s="15" customFormat="1" ht="18" customHeight="1" thickBot="1" x14ac:dyDescent="0.3">
      <c r="A41" s="50">
        <v>37</v>
      </c>
      <c r="B41" s="48" t="s">
        <v>4</v>
      </c>
      <c r="C41" s="48" t="s">
        <v>57</v>
      </c>
      <c r="D41" s="48" t="s">
        <v>58</v>
      </c>
      <c r="E41" s="17" t="s">
        <v>24</v>
      </c>
      <c r="F41" s="19">
        <v>55000</v>
      </c>
      <c r="G41" s="6">
        <v>1578.5</v>
      </c>
      <c r="H41" s="6">
        <v>1672</v>
      </c>
      <c r="I41" s="5"/>
      <c r="J41" s="9">
        <f t="shared" si="0"/>
        <v>51749.5</v>
      </c>
      <c r="K41" s="9">
        <v>2559.6799999999998</v>
      </c>
      <c r="L41" s="5">
        <v>666.14</v>
      </c>
      <c r="M41" s="5">
        <v>25</v>
      </c>
      <c r="N41" s="5">
        <f>+L41+M41</f>
        <v>691.14</v>
      </c>
      <c r="O41" s="5"/>
      <c r="P41" s="9">
        <f t="shared" si="7"/>
        <v>6501.3200000000006</v>
      </c>
      <c r="Q41" s="13">
        <f t="shared" si="2"/>
        <v>48498.68</v>
      </c>
    </row>
    <row r="42" spans="1:17" ht="16.5" thickBot="1" x14ac:dyDescent="0.3">
      <c r="A42" s="60"/>
      <c r="B42" s="60"/>
      <c r="C42" s="60"/>
      <c r="D42" s="60"/>
      <c r="E42" s="60"/>
      <c r="F42" s="27">
        <f>SUM(F5:F41)</f>
        <v>3283000</v>
      </c>
      <c r="G42" s="28">
        <f>SUM(G5:G41)</f>
        <v>94222.099999999962</v>
      </c>
      <c r="H42" s="27">
        <f>SUM(H5:H41)</f>
        <v>99730.999999999942</v>
      </c>
      <c r="I42" s="28">
        <f>+I28+I32+I39+I35</f>
        <v>5400.36</v>
      </c>
      <c r="J42" s="29">
        <f t="shared" ref="J42:Q42" si="9">SUM(J5:J41)</f>
        <v>3083646.5399999991</v>
      </c>
      <c r="K42" s="28">
        <f t="shared" si="9"/>
        <v>331808.51199999976</v>
      </c>
      <c r="L42" s="30">
        <f t="shared" si="9"/>
        <v>15117.14</v>
      </c>
      <c r="M42" s="31">
        <f t="shared" si="9"/>
        <v>925</v>
      </c>
      <c r="N42" s="30">
        <f t="shared" si="9"/>
        <v>20092.499999999996</v>
      </c>
      <c r="O42" s="31">
        <f t="shared" si="9"/>
        <v>35990.86</v>
      </c>
      <c r="P42" s="28">
        <f t="shared" si="9"/>
        <v>545854.11199999996</v>
      </c>
      <c r="Q42" s="28">
        <f t="shared" si="9"/>
        <v>2737145.8880000003</v>
      </c>
    </row>
    <row r="43" spans="1:17" x14ac:dyDescent="0.25">
      <c r="A43" s="38"/>
      <c r="B43" s="38"/>
      <c r="C43" s="38"/>
      <c r="D43" s="38"/>
      <c r="E43" s="38"/>
      <c r="F43" s="39"/>
      <c r="G43" s="39"/>
      <c r="H43" s="39"/>
      <c r="I43" s="39"/>
      <c r="J43" s="40"/>
      <c r="K43" s="39"/>
      <c r="L43" s="41"/>
      <c r="M43" s="41"/>
      <c r="N43" s="41"/>
      <c r="O43" s="41"/>
      <c r="P43" s="39"/>
      <c r="Q43" s="39"/>
    </row>
    <row r="44" spans="1:17" x14ac:dyDescent="0.25">
      <c r="A44" s="38"/>
      <c r="B44" s="38"/>
      <c r="C44" s="38"/>
      <c r="D44" s="38"/>
      <c r="E44" s="38"/>
      <c r="F44" s="39"/>
      <c r="G44" s="39"/>
      <c r="H44" s="39"/>
      <c r="I44" s="39"/>
      <c r="J44" s="40"/>
      <c r="K44" s="39"/>
      <c r="L44" s="41"/>
      <c r="M44" s="41"/>
      <c r="N44" s="41"/>
      <c r="O44" s="41"/>
      <c r="P44" s="39"/>
      <c r="Q44" s="39"/>
    </row>
    <row r="45" spans="1:17" x14ac:dyDescent="0.25">
      <c r="A45" s="38"/>
      <c r="B45" s="38"/>
      <c r="C45" s="38"/>
      <c r="D45" s="38"/>
      <c r="E45" s="38"/>
      <c r="F45" s="39"/>
      <c r="G45" s="39"/>
      <c r="H45" s="39"/>
      <c r="I45" s="39"/>
      <c r="J45" s="40"/>
      <c r="K45" s="39"/>
      <c r="L45" s="41"/>
      <c r="M45" s="41"/>
      <c r="N45" s="41"/>
      <c r="O45" s="41"/>
      <c r="P45" s="39"/>
      <c r="Q45" s="39"/>
    </row>
    <row r="46" spans="1:17" x14ac:dyDescent="0.25">
      <c r="A46" s="38"/>
      <c r="B46" s="38"/>
      <c r="C46" s="38"/>
      <c r="D46" s="38"/>
      <c r="E46" s="38"/>
      <c r="F46" s="39"/>
      <c r="G46" s="39"/>
      <c r="H46" s="39"/>
      <c r="I46" s="39"/>
      <c r="J46" s="40"/>
      <c r="K46" s="39"/>
      <c r="L46" s="41"/>
      <c r="M46" s="41"/>
      <c r="N46" s="41"/>
      <c r="O46" s="41"/>
      <c r="P46" s="39"/>
      <c r="Q46" s="39"/>
    </row>
    <row r="47" spans="1:17" x14ac:dyDescent="0.25">
      <c r="A47" s="38"/>
      <c r="B47" s="38"/>
      <c r="C47" s="38"/>
      <c r="D47" s="38"/>
      <c r="E47" s="38"/>
      <c r="F47" s="39"/>
      <c r="G47" s="39"/>
      <c r="H47" s="39"/>
      <c r="I47" s="39"/>
      <c r="J47" s="40"/>
      <c r="K47" s="39"/>
      <c r="L47" s="41"/>
      <c r="M47" s="41"/>
      <c r="N47" s="41"/>
      <c r="O47" s="41"/>
      <c r="P47" s="39"/>
      <c r="Q47" s="39"/>
    </row>
    <row r="48" spans="1:17" x14ac:dyDescent="0.25">
      <c r="A48" s="38"/>
      <c r="B48" s="38"/>
      <c r="C48" s="38"/>
      <c r="D48" s="38"/>
      <c r="E48" s="38"/>
      <c r="F48" s="39"/>
      <c r="G48" s="39"/>
      <c r="H48" s="39"/>
      <c r="I48" s="39"/>
      <c r="J48" s="40"/>
      <c r="K48" s="39"/>
      <c r="L48" s="41"/>
      <c r="M48" s="41"/>
      <c r="N48" s="41"/>
      <c r="O48" s="41"/>
      <c r="P48" s="39"/>
      <c r="Q48" s="39"/>
    </row>
    <row r="49" spans="1:17" x14ac:dyDescent="0.25">
      <c r="A49" s="38"/>
      <c r="B49" s="38"/>
      <c r="C49" s="38"/>
      <c r="D49" s="38"/>
      <c r="E49" s="38"/>
      <c r="F49" s="39"/>
      <c r="G49" s="39"/>
      <c r="H49" s="39"/>
      <c r="I49" s="39"/>
      <c r="J49" s="40"/>
      <c r="K49" s="39"/>
      <c r="L49" s="41"/>
      <c r="M49" s="41"/>
      <c r="N49" s="41"/>
      <c r="O49" s="41"/>
      <c r="P49" s="39"/>
      <c r="Q49" s="39"/>
    </row>
    <row r="50" spans="1:17" x14ac:dyDescent="0.25">
      <c r="A50" s="38"/>
      <c r="B50" s="38"/>
      <c r="C50" s="38"/>
      <c r="D50" s="38"/>
      <c r="E50" s="38"/>
      <c r="F50" s="39"/>
      <c r="G50" s="39"/>
      <c r="H50" s="39"/>
      <c r="I50" s="39"/>
      <c r="J50" s="40"/>
      <c r="K50" s="39"/>
      <c r="L50" s="41"/>
      <c r="M50" s="41"/>
      <c r="N50" s="41"/>
      <c r="O50" s="41"/>
      <c r="P50" s="39"/>
      <c r="Q50" s="39"/>
    </row>
    <row r="51" spans="1:17" x14ac:dyDescent="0.25">
      <c r="A51" s="38"/>
      <c r="B51" s="38"/>
      <c r="C51" s="38"/>
      <c r="D51" s="38"/>
      <c r="E51" s="38"/>
      <c r="F51" s="39"/>
      <c r="G51" s="39"/>
      <c r="H51" s="39"/>
      <c r="I51" s="39"/>
      <c r="J51" s="40"/>
      <c r="K51" s="39"/>
      <c r="L51" s="41"/>
      <c r="M51" s="41"/>
      <c r="N51" s="41"/>
      <c r="O51" s="41"/>
      <c r="P51" s="39"/>
      <c r="Q51" s="39"/>
    </row>
    <row r="52" spans="1:17" x14ac:dyDescent="0.25">
      <c r="A52" s="38"/>
      <c r="B52" s="38"/>
      <c r="C52" s="38"/>
      <c r="D52" s="38"/>
      <c r="E52" s="38"/>
      <c r="F52" s="39"/>
      <c r="G52" s="39"/>
      <c r="H52" s="39"/>
      <c r="I52" s="39"/>
      <c r="J52" s="40"/>
      <c r="K52" s="39"/>
      <c r="L52" s="41"/>
      <c r="M52" s="41"/>
      <c r="N52" s="41"/>
      <c r="O52" s="41"/>
      <c r="P52" s="39"/>
      <c r="Q52" s="39"/>
    </row>
    <row r="53" spans="1:17" x14ac:dyDescent="0.25">
      <c r="A53" s="38"/>
      <c r="B53" s="38"/>
      <c r="C53" s="57"/>
      <c r="D53" s="57"/>
      <c r="E53" s="38"/>
      <c r="F53" s="39"/>
      <c r="G53" s="39"/>
      <c r="H53" s="39"/>
      <c r="I53" s="39"/>
      <c r="J53" s="40"/>
      <c r="K53" s="39"/>
      <c r="L53" s="41"/>
      <c r="M53" s="41"/>
      <c r="N53" s="41"/>
      <c r="O53" s="41"/>
      <c r="P53" s="39"/>
      <c r="Q53" s="39"/>
    </row>
    <row r="54" spans="1:17" s="34" customFormat="1" x14ac:dyDescent="0.25">
      <c r="A54" s="32" t="s">
        <v>32</v>
      </c>
      <c r="B54" s="32"/>
      <c r="C54" s="32"/>
      <c r="D54" s="32"/>
      <c r="E54" s="32"/>
      <c r="F54" s="33"/>
      <c r="G54" s="32"/>
      <c r="H54" s="32"/>
      <c r="I54" s="32" t="s">
        <v>0</v>
      </c>
      <c r="J54" s="32"/>
      <c r="K54" s="32"/>
      <c r="L54" s="32"/>
      <c r="M54" s="32"/>
      <c r="N54" s="32" t="s">
        <v>49</v>
      </c>
      <c r="O54" s="32"/>
      <c r="P54" s="32"/>
      <c r="Q54" s="32"/>
    </row>
    <row r="55" spans="1:17" s="34" customFormat="1" x14ac:dyDescent="0.25">
      <c r="A55" s="32"/>
      <c r="B55" s="32"/>
      <c r="C55" s="32"/>
      <c r="D55" s="32"/>
      <c r="E55" s="32"/>
      <c r="F55" s="33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</row>
    <row r="56" spans="1:17" s="34" customFormat="1" x14ac:dyDescent="0.25">
      <c r="A56" s="35" t="s">
        <v>37</v>
      </c>
      <c r="B56" s="35"/>
      <c r="C56" s="35"/>
      <c r="D56" s="35"/>
      <c r="E56" s="32"/>
      <c r="F56" s="32"/>
      <c r="G56" s="32"/>
      <c r="H56" s="32"/>
      <c r="I56" s="35" t="s">
        <v>25</v>
      </c>
      <c r="J56" s="32"/>
      <c r="K56" s="32"/>
      <c r="L56" s="36"/>
      <c r="M56" s="32"/>
      <c r="N56" s="35" t="s">
        <v>36</v>
      </c>
      <c r="O56" s="32"/>
      <c r="P56" s="32"/>
      <c r="Q56" s="32"/>
    </row>
    <row r="57" spans="1:17" s="34" customFormat="1" x14ac:dyDescent="0.25">
      <c r="A57" s="37" t="s">
        <v>46</v>
      </c>
      <c r="B57" s="37"/>
      <c r="C57" s="32"/>
      <c r="D57" s="32"/>
      <c r="E57" s="32"/>
      <c r="F57" s="32"/>
      <c r="G57" s="32"/>
      <c r="H57" s="32"/>
      <c r="I57" s="32" t="s">
        <v>47</v>
      </c>
      <c r="J57" s="32"/>
      <c r="K57" s="32"/>
      <c r="L57" s="32"/>
      <c r="M57" s="32"/>
      <c r="N57" s="32" t="s">
        <v>48</v>
      </c>
      <c r="O57" s="32"/>
      <c r="P57" s="32"/>
      <c r="Q57" s="32"/>
    </row>
    <row r="58" spans="1:17" x14ac:dyDescent="0.25">
      <c r="F58" s="3"/>
      <c r="I58" s="2"/>
      <c r="J58" s="2"/>
      <c r="N58" s="2"/>
      <c r="O58" s="2"/>
    </row>
    <row r="59" spans="1:17" x14ac:dyDescent="0.25">
      <c r="F59" s="3"/>
      <c r="N59" s="2"/>
      <c r="O59" s="2"/>
    </row>
    <row r="60" spans="1:17" x14ac:dyDescent="0.25">
      <c r="A60" s="4"/>
      <c r="B60" s="4"/>
      <c r="C60" s="36"/>
      <c r="D60" s="36"/>
      <c r="E60" s="4"/>
      <c r="F60" s="3"/>
    </row>
    <row r="61" spans="1:17" x14ac:dyDescent="0.25">
      <c r="F61" s="3"/>
    </row>
  </sheetData>
  <mergeCells count="3">
    <mergeCell ref="A42:E42"/>
    <mergeCell ref="A1:Q1"/>
    <mergeCell ref="A2:Q2"/>
  </mergeCells>
  <dataValidations xWindow="85" yWindow="508" count="1">
    <dataValidation allowBlank="1" showInputMessage="1" showErrorMessage="1" promptTitle="Mensaje" prompt="Digitar sin guiones" sqref="A5:A41" xr:uid="{E8AED175-A270-487B-BE16-8A7881C8AC76}"/>
  </dataValidations>
  <printOptions horizontalCentered="1"/>
  <pageMargins left="0.34" right="0.34" top="0.45" bottom="0.17" header="0.31496062992126" footer="0.17"/>
  <pageSetup paperSize="5" scale="55" orientation="landscape" r:id="rId1"/>
  <rowBreaks count="2" manualBreakCount="2">
    <brk id="57" max="16" man="1"/>
    <brk id="58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Contratado</vt:lpstr>
      <vt:lpstr>Contratado!Área_de_impresión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Hansliery Sanchez Figuereo</dc:creator>
  <cp:lastModifiedBy>Merary Lantigua Cordero</cp:lastModifiedBy>
  <cp:lastPrinted>2022-08-17T16:41:14Z</cp:lastPrinted>
  <dcterms:created xsi:type="dcterms:W3CDTF">2021-11-15T17:38:26Z</dcterms:created>
  <dcterms:modified xsi:type="dcterms:W3CDTF">2022-08-17T16:45:13Z</dcterms:modified>
</cp:coreProperties>
</file>