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OAI-Ejecución presupuestaria, Ingresos Egresos, BG, CXP, Nóminas\Nóminas\JUNIO\"/>
    </mc:Choice>
  </mc:AlternateContent>
  <xr:revisionPtr revIDLastSave="0" documentId="13_ncr:1_{C9CE6A16-2806-4195-8A0F-05A507199F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ratado" sheetId="2" r:id="rId1"/>
  </sheets>
  <externalReferences>
    <externalReference r:id="rId2"/>
    <externalReference r:id="rId3"/>
  </externalReferences>
  <definedNames>
    <definedName name="_xlnm.Print_Area" localSheetId="0">Contratado!$A$1:$N$54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2" l="1"/>
  <c r="G11" i="2"/>
  <c r="G14" i="2"/>
  <c r="G18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6" i="2"/>
  <c r="G37" i="2"/>
  <c r="G38" i="2"/>
  <c r="G39" i="2"/>
  <c r="G40" i="2"/>
  <c r="G42" i="2"/>
  <c r="G43" i="2"/>
  <c r="G44" i="2"/>
  <c r="J45" i="2"/>
  <c r="M43" i="2"/>
  <c r="L45" i="2"/>
  <c r="K31" i="2"/>
  <c r="K38" i="2"/>
  <c r="M38" i="2" s="1"/>
  <c r="K44" i="2"/>
  <c r="K36" i="2" l="1"/>
  <c r="I45" i="2"/>
  <c r="F45" i="2"/>
  <c r="M31" i="2"/>
  <c r="C45" i="2" l="1"/>
  <c r="M14" i="2" l="1"/>
  <c r="N14" i="2" s="1"/>
  <c r="M25" i="2" l="1"/>
  <c r="H21" i="2" l="1"/>
  <c r="M21" i="2" s="1"/>
  <c r="N21" i="2" s="1"/>
  <c r="E13" i="2" l="1"/>
  <c r="K23" i="2" l="1"/>
  <c r="K20" i="2"/>
  <c r="M20" i="2" s="1"/>
  <c r="N20" i="2" s="1"/>
  <c r="K22" i="2"/>
  <c r="M39" i="2"/>
  <c r="M22" i="2" l="1"/>
  <c r="M9" i="2"/>
  <c r="N9" i="2" s="1"/>
  <c r="K40" i="2" l="1"/>
  <c r="K42" i="2"/>
  <c r="M42" i="2" s="1"/>
  <c r="K32" i="2"/>
  <c r="K29" i="2"/>
  <c r="K27" i="2"/>
  <c r="K24" i="2" l="1"/>
  <c r="K17" i="2"/>
  <c r="K11" i="2"/>
  <c r="M11" i="2" l="1"/>
  <c r="N11" i="2" s="1"/>
  <c r="N22" i="2"/>
  <c r="M23" i="2"/>
  <c r="N23" i="2" s="1"/>
  <c r="M24" i="2"/>
  <c r="N24" i="2" s="1"/>
  <c r="N27" i="2"/>
  <c r="M29" i="2"/>
  <c r="N29" i="2" s="1"/>
  <c r="M32" i="2"/>
  <c r="N32" i="2" s="1"/>
  <c r="M36" i="2"/>
  <c r="N38" i="2"/>
  <c r="N39" i="2"/>
  <c r="M40" i="2"/>
  <c r="N40" i="2" s="1"/>
  <c r="N42" i="2"/>
  <c r="N43" i="2"/>
  <c r="N31" i="2"/>
  <c r="M44" i="2"/>
  <c r="N44" i="2" s="1"/>
  <c r="K37" i="2"/>
  <c r="M37" i="2" s="1"/>
  <c r="N37" i="2" s="1"/>
  <c r="K33" i="2"/>
  <c r="K26" i="2"/>
  <c r="M26" i="2" s="1"/>
  <c r="N26" i="2" s="1"/>
  <c r="D34" i="2"/>
  <c r="E34" i="2"/>
  <c r="G34" i="2" l="1"/>
  <c r="N36" i="2"/>
  <c r="M34" i="2"/>
  <c r="N34" i="2" s="1"/>
  <c r="K28" i="2" l="1"/>
  <c r="N28" i="2" s="1"/>
  <c r="K30" i="2"/>
  <c r="M30" i="2" s="1"/>
  <c r="N30" i="2" s="1"/>
  <c r="E33" i="2" l="1"/>
  <c r="D33" i="2"/>
  <c r="G33" i="2" l="1"/>
  <c r="M33" i="2"/>
  <c r="N33" i="2" s="1"/>
  <c r="K19" i="2"/>
  <c r="K41" i="2" l="1"/>
  <c r="E41" i="2"/>
  <c r="D41" i="2"/>
  <c r="E35" i="2"/>
  <c r="D35" i="2"/>
  <c r="E19" i="2"/>
  <c r="D19" i="2"/>
  <c r="K18" i="2"/>
  <c r="M18" i="2" s="1"/>
  <c r="N18" i="2" s="1"/>
  <c r="E17" i="2"/>
  <c r="D17" i="2"/>
  <c r="K16" i="2"/>
  <c r="E16" i="2"/>
  <c r="D16" i="2"/>
  <c r="K15" i="2"/>
  <c r="D15" i="2"/>
  <c r="G15" i="2" s="1"/>
  <c r="K13" i="2"/>
  <c r="D13" i="2"/>
  <c r="G13" i="2" s="1"/>
  <c r="K12" i="2"/>
  <c r="E12" i="2"/>
  <c r="D12" i="2"/>
  <c r="K10" i="2"/>
  <c r="D10" i="2"/>
  <c r="D8" i="2"/>
  <c r="M8" i="2" s="1"/>
  <c r="G12" i="2" l="1"/>
  <c r="H12" i="2" s="1"/>
  <c r="G17" i="2"/>
  <c r="G35" i="2"/>
  <c r="M10" i="2"/>
  <c r="N10" i="2" s="1"/>
  <c r="G10" i="2"/>
  <c r="K45" i="2"/>
  <c r="M16" i="2"/>
  <c r="G16" i="2"/>
  <c r="G19" i="2"/>
  <c r="G41" i="2"/>
  <c r="H41" i="2" s="1"/>
  <c r="M41" i="2" s="1"/>
  <c r="N41" i="2" s="1"/>
  <c r="M35" i="2"/>
  <c r="N35" i="2" s="1"/>
  <c r="D45" i="2"/>
  <c r="E45" i="2"/>
  <c r="M17" i="2"/>
  <c r="M19" i="2"/>
  <c r="N19" i="2" s="1"/>
  <c r="M15" i="2"/>
  <c r="N15" i="2" s="1"/>
  <c r="G8" i="2"/>
  <c r="G45" i="2" l="1"/>
  <c r="N17" i="2"/>
  <c r="M12" i="2"/>
  <c r="N16" i="2"/>
  <c r="H13" i="2"/>
  <c r="M13" i="2" s="1"/>
  <c r="N13" i="2" s="1"/>
  <c r="N8" i="2"/>
  <c r="N12" i="2" l="1"/>
  <c r="N45" i="2" s="1"/>
  <c r="M45" i="2"/>
  <c r="H45" i="2"/>
  <c r="I8" i="2"/>
</calcChain>
</file>

<file path=xl/sharedStrings.xml><?xml version="1.0" encoding="utf-8"?>
<sst xmlns="http://schemas.openxmlformats.org/spreadsheetml/2006/main" count="99" uniqueCount="54">
  <si>
    <t>Revisado Por:</t>
  </si>
  <si>
    <t>Asistente del Despacho</t>
  </si>
  <si>
    <t xml:space="preserve">Enc. de C. y Archivo Central </t>
  </si>
  <si>
    <t>Soporte Técnico Informático</t>
  </si>
  <si>
    <t>Soporte Mesa De Ayuda</t>
  </si>
  <si>
    <t>Enc. Depto. TIC</t>
  </si>
  <si>
    <t>Enc. de Servicios Generales</t>
  </si>
  <si>
    <t>Analista de Presupuesto</t>
  </si>
  <si>
    <t>Enc. De Comunicaciones</t>
  </si>
  <si>
    <t>Salario a Pagar</t>
  </si>
  <si>
    <t>Total Descuentos</t>
  </si>
  <si>
    <t xml:space="preserve">Devolución de Gastos Educativos </t>
  </si>
  <si>
    <t>Total Otros Descuentos</t>
  </si>
  <si>
    <t xml:space="preserve">Otros Descuentos </t>
  </si>
  <si>
    <t>Seguro Complementario</t>
  </si>
  <si>
    <t>ISR</t>
  </si>
  <si>
    <t>Salario Neto para Calculo del ISR</t>
  </si>
  <si>
    <t xml:space="preserve">Dependiente Adicional </t>
  </si>
  <si>
    <t>SFS</t>
  </si>
  <si>
    <t>AFP</t>
  </si>
  <si>
    <t xml:space="preserve">Sueldo Bruto </t>
  </si>
  <si>
    <t>Cargos</t>
  </si>
  <si>
    <t>Sexo</t>
  </si>
  <si>
    <t>M</t>
  </si>
  <si>
    <t>F</t>
  </si>
  <si>
    <t>Carlos Castellanos</t>
  </si>
  <si>
    <t xml:space="preserve">Encargado Contabilidad </t>
  </si>
  <si>
    <t xml:space="preserve">Encargado Planificacion </t>
  </si>
  <si>
    <t xml:space="preserve">Enc. Juridico </t>
  </si>
  <si>
    <t xml:space="preserve">Analista Legal </t>
  </si>
  <si>
    <t xml:space="preserve">Analista Compras y Cont. </t>
  </si>
  <si>
    <t xml:space="preserve">Administrador de Seguridad </t>
  </si>
  <si>
    <t>Web Master</t>
  </si>
  <si>
    <t xml:space="preserve">Preparado Por: </t>
  </si>
  <si>
    <t xml:space="preserve">Encargado Adm. Y Financiero </t>
  </si>
  <si>
    <t>Analista RRHH</t>
  </si>
  <si>
    <t>Técnico Archivista</t>
  </si>
  <si>
    <t xml:space="preserve">Giancarlo Ricardo </t>
  </si>
  <si>
    <t>Merary Lantigua</t>
  </si>
  <si>
    <t>Administrador de Seguridad TIC</t>
  </si>
  <si>
    <t xml:space="preserve">Director de Análisis </t>
  </si>
  <si>
    <t xml:space="preserve">Coordinadora Análisis </t>
  </si>
  <si>
    <t xml:space="preserve">Analista Operativo  </t>
  </si>
  <si>
    <t>Enc. Prevención, Educación y Difusión</t>
  </si>
  <si>
    <t>Analista Operativo I</t>
  </si>
  <si>
    <t xml:space="preserve">Analista de Coordinación Nacional e Internacional </t>
  </si>
  <si>
    <t>Analista de Planificación y Desarrollo</t>
  </si>
  <si>
    <t xml:space="preserve">Encargada Departamento Coordinacion Nacional e Internacional </t>
  </si>
  <si>
    <t>Unidad de Análisis Financiero</t>
  </si>
  <si>
    <t>Nómina Empleados Temporales Junio 2022</t>
  </si>
  <si>
    <t xml:space="preserve">Analista de Presupuesto </t>
  </si>
  <si>
    <t xml:space="preserve">Enc. División de Contabilidad </t>
  </si>
  <si>
    <t>Enc. Administrativo y Financiero</t>
  </si>
  <si>
    <t>Aprobado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</si>
</sst>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u/>
      <sz val="12"/>
      <color theme="1"/>
      <name val="Calibri Light"/>
      <family val="2"/>
    </font>
    <font>
      <sz val="11"/>
      <color theme="1"/>
      <name val="Calibri Light"/>
      <family val="2"/>
    </font>
    <font>
      <sz val="12"/>
      <color rgb="FF000000"/>
      <name val="Calibri Light"/>
      <family val="2"/>
    </font>
    <font>
      <b/>
      <sz val="12"/>
      <color theme="0"/>
      <name val="Calibri Light"/>
      <family val="2"/>
    </font>
    <font>
      <b/>
      <sz val="14"/>
      <color theme="1"/>
      <name val="Calibri"/>
      <family val="2"/>
      <scheme val="minor"/>
    </font>
    <font>
      <b/>
      <sz val="12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3" fontId="2" fillId="0" borderId="0" xfId="0" applyNumberFormat="1" applyFont="1"/>
    <xf numFmtId="0" fontId="3" fillId="0" borderId="0" xfId="0" applyFont="1"/>
    <xf numFmtId="43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3" fontId="2" fillId="0" borderId="3" xfId="1" applyFont="1" applyBorder="1" applyAlignment="1">
      <alignment horizontal="right" vertical="center"/>
    </xf>
    <xf numFmtId="4" fontId="2" fillId="0" borderId="3" xfId="1" applyNumberFormat="1" applyFont="1" applyFill="1" applyBorder="1" applyAlignment="1">
      <alignment horizontal="right"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4" fontId="2" fillId="0" borderId="4" xfId="1" applyNumberFormat="1" applyFont="1" applyFill="1" applyBorder="1" applyAlignment="1">
      <alignment horizontal="right" vertical="center"/>
    </xf>
    <xf numFmtId="43" fontId="2" fillId="0" borderId="4" xfId="1" applyFont="1" applyFill="1" applyBorder="1" applyAlignment="1">
      <alignment vertical="center"/>
    </xf>
    <xf numFmtId="43" fontId="2" fillId="0" borderId="3" xfId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left" vertical="center"/>
    </xf>
    <xf numFmtId="4" fontId="2" fillId="0" borderId="3" xfId="1" applyNumberFormat="1" applyFont="1" applyBorder="1" applyAlignment="1">
      <alignment horizontal="right" vertical="center"/>
    </xf>
    <xf numFmtId="0" fontId="7" fillId="3" borderId="3" xfId="0" applyFont="1" applyFill="1" applyBorder="1" applyAlignment="1">
      <alignment horizontal="center" vertical="center" wrapText="1"/>
    </xf>
    <xf numFmtId="17" fontId="3" fillId="0" borderId="5" xfId="0" applyNumberFormat="1" applyFont="1" applyBorder="1" applyAlignment="1">
      <alignment horizontal="center"/>
    </xf>
    <xf numFmtId="17" fontId="3" fillId="0" borderId="0" xfId="0" applyNumberFormat="1" applyFont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3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3" fontId="5" fillId="0" borderId="3" xfId="1" applyFont="1" applyFill="1" applyBorder="1" applyAlignment="1">
      <alignment horizontal="right" vertical="center"/>
    </xf>
    <xf numFmtId="43" fontId="0" fillId="0" borderId="0" xfId="0" applyNumberFormat="1"/>
    <xf numFmtId="0" fontId="6" fillId="0" borderId="3" xfId="0" applyFont="1" applyFill="1" applyBorder="1" applyAlignment="1">
      <alignment horizontal="left" vertical="center"/>
    </xf>
    <xf numFmtId="0" fontId="0" fillId="0" borderId="0" xfId="0" applyFill="1"/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3" fontId="2" fillId="0" borderId="3" xfId="1" applyFont="1" applyFill="1" applyBorder="1" applyAlignment="1">
      <alignment horizontal="center" vertical="center"/>
    </xf>
    <xf numFmtId="43" fontId="2" fillId="0" borderId="3" xfId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43" fontId="2" fillId="0" borderId="4" xfId="1" applyFont="1" applyFill="1" applyBorder="1" applyAlignment="1">
      <alignment horizontal="center"/>
    </xf>
    <xf numFmtId="43" fontId="2" fillId="0" borderId="4" xfId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vertical="center"/>
    </xf>
    <xf numFmtId="43" fontId="2" fillId="0" borderId="3" xfId="1" applyFont="1" applyBorder="1" applyAlignment="1"/>
    <xf numFmtId="43" fontId="2" fillId="0" borderId="3" xfId="1" applyFont="1" applyBorder="1" applyAlignment="1">
      <alignment horizontal="left"/>
    </xf>
    <xf numFmtId="0" fontId="6" fillId="0" borderId="4" xfId="0" applyFont="1" applyFill="1" applyBorder="1" applyAlignment="1">
      <alignment horizontal="left" vertical="center"/>
    </xf>
    <xf numFmtId="17" fontId="3" fillId="0" borderId="0" xfId="0" applyNumberFormat="1" applyFont="1" applyFill="1" applyAlignment="1">
      <alignment horizontal="center"/>
    </xf>
    <xf numFmtId="17" fontId="3" fillId="0" borderId="5" xfId="0" applyNumberFormat="1" applyFont="1" applyFill="1" applyBorder="1" applyAlignment="1">
      <alignment horizontal="center"/>
    </xf>
    <xf numFmtId="43" fontId="3" fillId="0" borderId="5" xfId="1" applyFont="1" applyFill="1" applyBorder="1" applyAlignment="1">
      <alignment horizontal="center"/>
    </xf>
    <xf numFmtId="43" fontId="3" fillId="0" borderId="2" xfId="0" applyNumberFormat="1" applyFont="1" applyFill="1" applyBorder="1" applyAlignment="1">
      <alignment vertical="center"/>
    </xf>
    <xf numFmtId="43" fontId="3" fillId="0" borderId="1" xfId="0" applyNumberFormat="1" applyFont="1" applyFill="1" applyBorder="1" applyAlignment="1">
      <alignment vertical="center"/>
    </xf>
    <xf numFmtId="43" fontId="9" fillId="0" borderId="2" xfId="0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3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Border="1" applyAlignment="1">
      <alignment horizontal="center" vertical="center"/>
    </xf>
    <xf numFmtId="43" fontId="3" fillId="0" borderId="0" xfId="0" applyNumberFormat="1" applyFont="1" applyFill="1" applyBorder="1" applyAlignment="1">
      <alignment vertical="center"/>
    </xf>
    <xf numFmtId="43" fontId="9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514349</xdr:colOff>
      <xdr:row>0</xdr:row>
      <xdr:rowOff>19050</xdr:rowOff>
    </xdr:from>
    <xdr:ext cx="1914525" cy="666750"/>
    <xdr:pic>
      <xdr:nvPicPr>
        <xdr:cNvPr id="2" name="Imagen 1">
          <a:extLst>
            <a:ext uri="{FF2B5EF4-FFF2-40B4-BE49-F238E27FC236}">
              <a16:creationId xmlns:a16="http://schemas.microsoft.com/office/drawing/2014/main" id="{AEC114AF-3EAF-45F6-9A9E-7EE8432233F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4" y="19050"/>
          <a:ext cx="1914525" cy="66675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RHH/Documentos%20RRHH/RR.HH%202020/Nomina/Nomina%20OAI/Copia%20de%20Planilla%20Calculo%20de%20la%20Nomina%20Agosto%202021%60,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Novedades"/>
      <sheetName val="Fija"/>
      <sheetName val="Contratado."/>
      <sheetName val="Probatoria"/>
      <sheetName val="Seguridad"/>
      <sheetName val="Fijos cargos de carrera"/>
      <sheetName val="Caracter eventual"/>
      <sheetName val="Retroactivo caracter temporal p"/>
    </sheetNames>
    <sheetDataSet>
      <sheetData sheetId="0" refreshError="1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312000</v>
          </cell>
        </row>
        <row r="15">
          <cell r="C15">
            <v>3.04E-2</v>
          </cell>
          <cell r="D15">
            <v>156000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P56"/>
  <sheetViews>
    <sheetView tabSelected="1" view="pageBreakPreview" zoomScale="90" zoomScaleNormal="100" zoomScaleSheetLayoutView="90" workbookViewId="0">
      <pane ySplit="7" topLeftCell="A35" activePane="bottomLeft" state="frozen"/>
      <selection pane="bottomLeft" activeCell="H49" sqref="H49"/>
    </sheetView>
  </sheetViews>
  <sheetFormatPr baseColWidth="10" defaultColWidth="11.42578125" defaultRowHeight="15.75" x14ac:dyDescent="0.25"/>
  <cols>
    <col min="1" max="1" width="36.7109375" style="1" bestFit="1" customWidth="1"/>
    <col min="2" max="2" width="6.140625" style="1" bestFit="1" customWidth="1"/>
    <col min="3" max="3" width="16.85546875" style="1" bestFit="1" customWidth="1"/>
    <col min="4" max="4" width="13.42578125" style="1" bestFit="1" customWidth="1"/>
    <col min="5" max="5" width="14.7109375" style="1" bestFit="1" customWidth="1"/>
    <col min="6" max="6" width="19.140625" style="1" bestFit="1" customWidth="1"/>
    <col min="7" max="7" width="25.42578125" style="1" bestFit="1" customWidth="1"/>
    <col min="8" max="8" width="19" style="1" bestFit="1" customWidth="1"/>
    <col min="9" max="9" width="18.7109375" style="1" customWidth="1"/>
    <col min="10" max="10" width="13.7109375" style="1" customWidth="1"/>
    <col min="11" max="11" width="14.85546875" style="1" customWidth="1"/>
    <col min="12" max="12" width="16.85546875" style="1" bestFit="1" customWidth="1"/>
    <col min="13" max="13" width="19.85546875" style="1" customWidth="1"/>
    <col min="14" max="14" width="22.140625" style="1" customWidth="1"/>
  </cols>
  <sheetData>
    <row r="4" spans="1:16" ht="18.75" x14ac:dyDescent="0.3">
      <c r="A4" s="50" t="s">
        <v>48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6" ht="18.75" x14ac:dyDescent="0.3">
      <c r="A5" s="50" t="s">
        <v>49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6" x14ac:dyDescent="0.25">
      <c r="A6" s="19"/>
      <c r="B6" s="19"/>
      <c r="C6" s="18"/>
      <c r="D6" s="19"/>
      <c r="E6" s="19"/>
      <c r="F6" s="41"/>
      <c r="G6" s="41"/>
      <c r="H6" s="42"/>
      <c r="I6" s="42"/>
      <c r="J6" s="43"/>
      <c r="K6" s="43"/>
      <c r="L6" s="43"/>
      <c r="M6" s="42"/>
      <c r="N6" s="42"/>
    </row>
    <row r="7" spans="1:16" ht="57" customHeight="1" x14ac:dyDescent="0.25">
      <c r="A7" s="17" t="s">
        <v>21</v>
      </c>
      <c r="B7" s="17" t="s">
        <v>22</v>
      </c>
      <c r="C7" s="17" t="s">
        <v>20</v>
      </c>
      <c r="D7" s="17" t="s">
        <v>19</v>
      </c>
      <c r="E7" s="17" t="s">
        <v>18</v>
      </c>
      <c r="F7" s="17" t="s">
        <v>17</v>
      </c>
      <c r="G7" s="17" t="s">
        <v>16</v>
      </c>
      <c r="H7" s="17" t="s">
        <v>15</v>
      </c>
      <c r="I7" s="17" t="s">
        <v>14</v>
      </c>
      <c r="J7" s="17" t="s">
        <v>13</v>
      </c>
      <c r="K7" s="17" t="s">
        <v>12</v>
      </c>
      <c r="L7" s="17" t="s">
        <v>11</v>
      </c>
      <c r="M7" s="17" t="s">
        <v>10</v>
      </c>
      <c r="N7" s="17" t="s">
        <v>9</v>
      </c>
    </row>
    <row r="8" spans="1:16" x14ac:dyDescent="0.25">
      <c r="A8" s="15" t="s">
        <v>40</v>
      </c>
      <c r="B8" s="20" t="s">
        <v>23</v>
      </c>
      <c r="C8" s="14">
        <v>165000</v>
      </c>
      <c r="D8" s="11">
        <f>IF(C8&gt;=[1]Datos!$D$14,([1]Datos!$D$14*[1]Datos!$C$14),IF(C8&lt;=[1]Datos!$D$14,(C8*[1]Datos!$C$14)))</f>
        <v>4735.5</v>
      </c>
      <c r="E8" s="10">
        <v>4943.8</v>
      </c>
      <c r="F8" s="9"/>
      <c r="G8" s="8">
        <f t="shared" ref="G8:G44" si="0">+C8-(D8+E8+F8)</f>
        <v>155320.70000000001</v>
      </c>
      <c r="H8" s="8">
        <v>27413.040000000001</v>
      </c>
      <c r="I8" s="9">
        <f ca="1">I8:I4126</f>
        <v>0</v>
      </c>
      <c r="J8" s="9">
        <v>25</v>
      </c>
      <c r="K8" s="9">
        <v>25</v>
      </c>
      <c r="L8" s="9"/>
      <c r="M8" s="14">
        <f>+D8+E8+H8+K8</f>
        <v>37117.339999999997</v>
      </c>
      <c r="N8" s="24">
        <f>+C8-M8</f>
        <v>127882.66</v>
      </c>
      <c r="P8" s="25"/>
    </row>
    <row r="9" spans="1:16" x14ac:dyDescent="0.25">
      <c r="A9" s="33" t="s">
        <v>34</v>
      </c>
      <c r="B9" s="21" t="s">
        <v>23</v>
      </c>
      <c r="C9" s="8">
        <v>160000</v>
      </c>
      <c r="D9" s="11">
        <v>4592</v>
      </c>
      <c r="E9" s="10">
        <v>4864</v>
      </c>
      <c r="F9" s="8"/>
      <c r="G9" s="8">
        <f t="shared" si="0"/>
        <v>150544</v>
      </c>
      <c r="H9" s="8">
        <v>19366.36</v>
      </c>
      <c r="I9" s="9"/>
      <c r="J9" s="9">
        <v>25</v>
      </c>
      <c r="K9" s="9">
        <v>25</v>
      </c>
      <c r="L9" s="9">
        <v>6852.51</v>
      </c>
      <c r="M9" s="14">
        <f t="shared" ref="M9:M42" si="1">+D9+E9+H9+K9</f>
        <v>28847.360000000001</v>
      </c>
      <c r="N9" s="24">
        <f>+C9-M9</f>
        <v>131152.64000000001</v>
      </c>
    </row>
    <row r="10" spans="1:16" x14ac:dyDescent="0.25">
      <c r="A10" s="26" t="s">
        <v>5</v>
      </c>
      <c r="B10" s="21" t="s">
        <v>23</v>
      </c>
      <c r="C10" s="8">
        <v>150000</v>
      </c>
      <c r="D10" s="11">
        <f>IF(C10&gt;=[1]Datos!$D$14,([1]Datos!$D$14*[1]Datos!$C$14),IF(C10&lt;=[1]Datos!$D$14,(C10*[1]Datos!$C$14)))</f>
        <v>4305</v>
      </c>
      <c r="E10" s="10">
        <v>4560</v>
      </c>
      <c r="F10" s="16"/>
      <c r="G10" s="8">
        <f t="shared" si="0"/>
        <v>141135</v>
      </c>
      <c r="H10" s="8">
        <v>23866.62</v>
      </c>
      <c r="I10" s="9">
        <v>0</v>
      </c>
      <c r="J10" s="9">
        <v>25</v>
      </c>
      <c r="K10" s="9">
        <f t="shared" ref="K10:K12" si="2">+F10+I10+J10</f>
        <v>25</v>
      </c>
      <c r="L10" s="9"/>
      <c r="M10" s="14">
        <f t="shared" si="1"/>
        <v>32756.62</v>
      </c>
      <c r="N10" s="24">
        <f t="shared" ref="N10:N44" si="3">+C10-M10</f>
        <v>117243.38</v>
      </c>
    </row>
    <row r="11" spans="1:16" s="27" customFormat="1" x14ac:dyDescent="0.25">
      <c r="A11" s="26" t="s">
        <v>28</v>
      </c>
      <c r="B11" s="32" t="s">
        <v>24</v>
      </c>
      <c r="C11" s="14">
        <v>150000</v>
      </c>
      <c r="D11" s="11">
        <v>4305</v>
      </c>
      <c r="E11" s="11">
        <v>4560</v>
      </c>
      <c r="F11" s="9"/>
      <c r="G11" s="8">
        <f t="shared" si="0"/>
        <v>141135</v>
      </c>
      <c r="H11" s="14">
        <v>23866.61</v>
      </c>
      <c r="I11" s="9"/>
      <c r="J11" s="9">
        <v>25</v>
      </c>
      <c r="K11" s="9">
        <f>+J11</f>
        <v>25</v>
      </c>
      <c r="L11" s="9"/>
      <c r="M11" s="14">
        <f t="shared" si="1"/>
        <v>32756.61</v>
      </c>
      <c r="N11" s="24">
        <f t="shared" si="3"/>
        <v>117243.39</v>
      </c>
    </row>
    <row r="12" spans="1:16" s="27" customFormat="1" x14ac:dyDescent="0.25">
      <c r="A12" s="11" t="s">
        <v>27</v>
      </c>
      <c r="B12" s="32" t="s">
        <v>24</v>
      </c>
      <c r="C12" s="14">
        <v>150000</v>
      </c>
      <c r="D12" s="11">
        <f>IF(C12&gt;=[2]Datos!$D$14,([2]Datos!$D$14*[2]Datos!$C$14),IF(C12&lt;=[2]Datos!$D$14,(C12*[2]Datos!$C$14)))</f>
        <v>4305</v>
      </c>
      <c r="E12" s="11">
        <f>IF(C12&gt;=[2]Datos!$D$15,([2]Datos!$D$15*[2]Datos!$C$15),IF(C12&lt;=[2]Datos!$D$15,(C12*[2]Datos!$C$15)))</f>
        <v>4560</v>
      </c>
      <c r="F12" s="14"/>
      <c r="G12" s="8">
        <f t="shared" si="0"/>
        <v>141135</v>
      </c>
      <c r="H12" s="14">
        <f>IF(G12&lt;=[2]Datos!$G$7,"0",IF(G12&lt;=[2]Datos!$G$8,(G12-[2]Datos!$F$8)*[2]Datos!$I$6,IF(G12&lt;=[2]Datos!$G$9,[2]Datos!$I$8+(G12-[2]Datos!$F$9)*[2]Datos!$J$6,IF(G12&gt;=[2]Datos!$F$10,([2]Datos!$I$8+[2]Datos!$J$8)+(G12-[2]Datos!$F$10)*[2]Datos!$K$6))))</f>
        <v>23866.610666666667</v>
      </c>
      <c r="I12" s="9">
        <v>0</v>
      </c>
      <c r="J12" s="9">
        <v>25</v>
      </c>
      <c r="K12" s="9">
        <f t="shared" si="2"/>
        <v>25</v>
      </c>
      <c r="L12" s="9"/>
      <c r="M12" s="14">
        <f t="shared" si="1"/>
        <v>32756.610666666667</v>
      </c>
      <c r="N12" s="24">
        <f t="shared" si="3"/>
        <v>117243.38933333333</v>
      </c>
    </row>
    <row r="13" spans="1:16" s="27" customFormat="1" x14ac:dyDescent="0.25">
      <c r="A13" s="33" t="s">
        <v>43</v>
      </c>
      <c r="B13" s="32" t="s">
        <v>24</v>
      </c>
      <c r="C13" s="34">
        <v>155000</v>
      </c>
      <c r="D13" s="13">
        <f>IF(C13&gt;=[1]Datos!$D$14,([1]Datos!$D$14*[1]Datos!$C$14),IF(C13&lt;=[1]Datos!$D$14,(C13*[1]Datos!$C$14)))</f>
        <v>4448.5</v>
      </c>
      <c r="E13" s="11">
        <f>IF(C13&gt;=[2]Datos!$D$15,([2]Datos!$D$15*[2]Datos!$C$15),IF(C13&lt;=[2]Datos!$D$15,(C13*[2]Datos!$C$15)))</f>
        <v>4712</v>
      </c>
      <c r="F13" s="12"/>
      <c r="G13" s="8">
        <f t="shared" si="0"/>
        <v>145839.5</v>
      </c>
      <c r="H13" s="35">
        <f>IF(G13&lt;=[1]Datos!$G$7,"0",IF(G13&lt;=[1]Datos!$G$8,(G13-[1]Datos!$F$8)*[1]Datos!$I$6,IF(G13&lt;=[1]Datos!$G$9,[1]Datos!$I$8+(G13-[1]Datos!$F$9)*[1]Datos!$J$6,IF(G13&gt;=[1]Datos!$F$10,([1]Datos!$I$8+[1]Datos!$J$8)+(G13-[1]Datos!$F$10)*[1]Datos!$K$6))))</f>
        <v>25042.735666666667</v>
      </c>
      <c r="I13" s="12"/>
      <c r="J13" s="12">
        <v>25</v>
      </c>
      <c r="K13" s="12">
        <f t="shared" ref="K13" si="4">+F13+I13+J13</f>
        <v>25</v>
      </c>
      <c r="L13" s="12"/>
      <c r="M13" s="14">
        <f t="shared" si="1"/>
        <v>34228.235666666667</v>
      </c>
      <c r="N13" s="24">
        <f t="shared" si="3"/>
        <v>120771.76433333333</v>
      </c>
    </row>
    <row r="14" spans="1:16" s="27" customFormat="1" x14ac:dyDescent="0.25">
      <c r="A14" s="33" t="s">
        <v>47</v>
      </c>
      <c r="B14" s="32" t="s">
        <v>24</v>
      </c>
      <c r="C14" s="34">
        <v>140000</v>
      </c>
      <c r="D14" s="13">
        <v>4018</v>
      </c>
      <c r="E14" s="11">
        <v>4256</v>
      </c>
      <c r="F14" s="12"/>
      <c r="G14" s="8">
        <f t="shared" si="0"/>
        <v>131726</v>
      </c>
      <c r="H14" s="35">
        <v>21514.37</v>
      </c>
      <c r="I14" s="12">
        <v>0</v>
      </c>
      <c r="J14" s="12">
        <v>25</v>
      </c>
      <c r="K14" s="12">
        <v>25</v>
      </c>
      <c r="L14" s="12"/>
      <c r="M14" s="14">
        <f t="shared" si="1"/>
        <v>29813.37</v>
      </c>
      <c r="N14" s="24">
        <f t="shared" si="3"/>
        <v>110186.63</v>
      </c>
    </row>
    <row r="15" spans="1:16" s="27" customFormat="1" x14ac:dyDescent="0.25">
      <c r="A15" s="26" t="s">
        <v>8</v>
      </c>
      <c r="B15" s="32" t="s">
        <v>24</v>
      </c>
      <c r="C15" s="14">
        <v>135000</v>
      </c>
      <c r="D15" s="11">
        <f>IF(C15&gt;=[1]Datos!$D$14,([1]Datos!$D$14*[1]Datos!$C$14),IF(C15&lt;=[1]Datos!$D$14,(C15*[1]Datos!$C$14)))</f>
        <v>3874.5</v>
      </c>
      <c r="E15" s="11">
        <v>4104</v>
      </c>
      <c r="F15" s="9"/>
      <c r="G15" s="8">
        <f t="shared" si="0"/>
        <v>127021.5</v>
      </c>
      <c r="H15" s="14">
        <v>20338.240000000002</v>
      </c>
      <c r="I15" s="11">
        <v>0</v>
      </c>
      <c r="J15" s="9">
        <v>25</v>
      </c>
      <c r="K15" s="9">
        <f t="shared" ref="K15:K16" si="5">+F15+I15+J15</f>
        <v>25</v>
      </c>
      <c r="L15" s="9"/>
      <c r="M15" s="14">
        <f t="shared" si="1"/>
        <v>28341.74</v>
      </c>
      <c r="N15" s="24">
        <f t="shared" si="3"/>
        <v>106658.26</v>
      </c>
    </row>
    <row r="16" spans="1:16" s="27" customFormat="1" x14ac:dyDescent="0.25">
      <c r="A16" s="26" t="s">
        <v>6</v>
      </c>
      <c r="B16" s="32" t="s">
        <v>23</v>
      </c>
      <c r="C16" s="14">
        <v>105000</v>
      </c>
      <c r="D16" s="11">
        <f>IF(C16&gt;=[1]Datos!$D$14,([1]Datos!$D$14*[1]Datos!$C$14),IF(C16&lt;=[1]Datos!$D$14,(C16*[1]Datos!$C$14)))</f>
        <v>3013.5</v>
      </c>
      <c r="E16" s="11">
        <f>IF(C16&gt;=[1]Datos!$D$15,([1]Datos!$D$15*[1]Datos!$C$15),IF(C16&lt;=[1]Datos!$D$15,(C16*[1]Datos!$C$15)))</f>
        <v>3192</v>
      </c>
      <c r="F16" s="14"/>
      <c r="G16" s="8">
        <f t="shared" si="0"/>
        <v>98794.5</v>
      </c>
      <c r="H16" s="14">
        <v>1864.45</v>
      </c>
      <c r="I16" s="14"/>
      <c r="J16" s="9">
        <v>25</v>
      </c>
      <c r="K16" s="9">
        <f t="shared" si="5"/>
        <v>25</v>
      </c>
      <c r="L16" s="9">
        <v>11417.04</v>
      </c>
      <c r="M16" s="14">
        <f>+D16+E16+H16+K16</f>
        <v>8094.95</v>
      </c>
      <c r="N16" s="24">
        <f t="shared" si="3"/>
        <v>96905.05</v>
      </c>
    </row>
    <row r="17" spans="1:14" s="27" customFormat="1" x14ac:dyDescent="0.25">
      <c r="A17" s="26" t="s">
        <v>26</v>
      </c>
      <c r="B17" s="32" t="s">
        <v>23</v>
      </c>
      <c r="C17" s="31">
        <v>100000</v>
      </c>
      <c r="D17" s="11">
        <f>IF(C17&gt;=[1]Datos!$D$14,([1]Datos!$D$14*[1]Datos!$C$14),IF(C17&lt;=[1]Datos!$D$14,(C17*[1]Datos!$C$14)))</f>
        <v>2870</v>
      </c>
      <c r="E17" s="11">
        <f>IF(C17&gt;=[1]Datos!$D$15,([1]Datos!$D$15*[1]Datos!$C$15),IF(C17&lt;=[1]Datos!$D$15,(C17*[1]Datos!$C$15)))</f>
        <v>3040</v>
      </c>
      <c r="F17" s="9"/>
      <c r="G17" s="8">
        <f t="shared" si="0"/>
        <v>94090</v>
      </c>
      <c r="H17" s="14">
        <v>3469.26</v>
      </c>
      <c r="I17" s="9"/>
      <c r="J17" s="9">
        <v>25</v>
      </c>
      <c r="K17" s="9">
        <f>+J17</f>
        <v>25</v>
      </c>
      <c r="L17" s="9">
        <v>8636.1</v>
      </c>
      <c r="M17" s="14">
        <f>+D17+E17+H17+K17</f>
        <v>9404.26</v>
      </c>
      <c r="N17" s="24">
        <f t="shared" si="3"/>
        <v>90595.74</v>
      </c>
    </row>
    <row r="18" spans="1:14" s="27" customFormat="1" x14ac:dyDescent="0.25">
      <c r="A18" s="36" t="s">
        <v>2</v>
      </c>
      <c r="B18" s="32" t="s">
        <v>24</v>
      </c>
      <c r="C18" s="31">
        <v>90000</v>
      </c>
      <c r="D18" s="11">
        <v>2583</v>
      </c>
      <c r="E18" s="11">
        <v>2736</v>
      </c>
      <c r="F18" s="9"/>
      <c r="G18" s="8">
        <f t="shared" si="0"/>
        <v>84681</v>
      </c>
      <c r="H18" s="14">
        <v>0</v>
      </c>
      <c r="I18" s="9">
        <v>0</v>
      </c>
      <c r="J18" s="9">
        <v>25</v>
      </c>
      <c r="K18" s="9">
        <f>+I18+J18</f>
        <v>25</v>
      </c>
      <c r="L18" s="9">
        <v>9753.1200000000008</v>
      </c>
      <c r="M18" s="14">
        <f t="shared" si="1"/>
        <v>5344</v>
      </c>
      <c r="N18" s="24">
        <f t="shared" si="3"/>
        <v>84656</v>
      </c>
    </row>
    <row r="19" spans="1:14" s="27" customFormat="1" x14ac:dyDescent="0.25">
      <c r="A19" s="37" t="s">
        <v>41</v>
      </c>
      <c r="B19" s="32" t="s">
        <v>24</v>
      </c>
      <c r="C19" s="14">
        <v>100000</v>
      </c>
      <c r="D19" s="11">
        <f>IF(C19&gt;=[1]Datos!$D$14,([1]Datos!$D$14*[1]Datos!$C$14),IF(C19&lt;=[1]Datos!$D$14,(C19*[1]Datos!$C$14)))</f>
        <v>2870</v>
      </c>
      <c r="E19" s="11">
        <f>IF(C19&gt;=[1]Datos!$D$15,([1]Datos!$D$15*[1]Datos!$C$15),IF(C19&lt;=[1]Datos!$D$15,(C19*[1]Datos!$C$15)))</f>
        <v>3040</v>
      </c>
      <c r="F19" s="14"/>
      <c r="G19" s="8">
        <f t="shared" si="0"/>
        <v>94090</v>
      </c>
      <c r="H19" s="14">
        <v>12105.37</v>
      </c>
      <c r="I19" s="9">
        <v>0</v>
      </c>
      <c r="J19" s="9">
        <v>25</v>
      </c>
      <c r="K19" s="9">
        <f>+I19+J19</f>
        <v>25</v>
      </c>
      <c r="L19" s="9"/>
      <c r="M19" s="14">
        <f t="shared" si="1"/>
        <v>18040.370000000003</v>
      </c>
      <c r="N19" s="24">
        <f t="shared" si="3"/>
        <v>81959.63</v>
      </c>
    </row>
    <row r="20" spans="1:14" s="27" customFormat="1" ht="15" customHeight="1" x14ac:dyDescent="0.25">
      <c r="A20" s="33" t="s">
        <v>1</v>
      </c>
      <c r="B20" s="32" t="s">
        <v>24</v>
      </c>
      <c r="C20" s="14">
        <v>65000</v>
      </c>
      <c r="D20" s="11">
        <v>1865.5</v>
      </c>
      <c r="E20" s="11">
        <v>1976</v>
      </c>
      <c r="F20" s="14"/>
      <c r="G20" s="8">
        <f t="shared" si="0"/>
        <v>61158.5</v>
      </c>
      <c r="H20" s="14">
        <v>0</v>
      </c>
      <c r="I20" s="9"/>
      <c r="J20" s="9">
        <v>25</v>
      </c>
      <c r="K20" s="9">
        <f t="shared" ref="K20:K23" si="6">+I20+J20</f>
        <v>25</v>
      </c>
      <c r="L20" s="9">
        <v>4427.58</v>
      </c>
      <c r="M20" s="14">
        <f>+D20+E20+H20+K20</f>
        <v>3866.5</v>
      </c>
      <c r="N20" s="24">
        <f>+C20-M20</f>
        <v>61133.5</v>
      </c>
    </row>
    <row r="21" spans="1:14" s="27" customFormat="1" ht="15" customHeight="1" x14ac:dyDescent="0.25">
      <c r="A21" s="26" t="s">
        <v>45</v>
      </c>
      <c r="B21" s="31" t="s">
        <v>24</v>
      </c>
      <c r="C21" s="31">
        <v>71000</v>
      </c>
      <c r="D21" s="11">
        <v>2037.7</v>
      </c>
      <c r="E21" s="11">
        <v>2158.4</v>
      </c>
      <c r="F21" s="9"/>
      <c r="G21" s="8">
        <f t="shared" si="0"/>
        <v>66803.899999999994</v>
      </c>
      <c r="H21" s="14">
        <f>5556.66-L21</f>
        <v>3579.85</v>
      </c>
      <c r="I21" s="9">
        <v>0</v>
      </c>
      <c r="J21" s="9">
        <v>25</v>
      </c>
      <c r="K21" s="9">
        <v>25</v>
      </c>
      <c r="L21" s="9">
        <v>1976.81</v>
      </c>
      <c r="M21" s="14">
        <f>+D21+E21+H21+K21</f>
        <v>7800.9500000000007</v>
      </c>
      <c r="N21" s="24">
        <f>+C21-M21</f>
        <v>63199.05</v>
      </c>
    </row>
    <row r="22" spans="1:14" s="27" customFormat="1" x14ac:dyDescent="0.25">
      <c r="A22" s="26" t="s">
        <v>35</v>
      </c>
      <c r="B22" s="31" t="s">
        <v>24</v>
      </c>
      <c r="C22" s="31">
        <v>71000</v>
      </c>
      <c r="D22" s="11">
        <v>2037.7</v>
      </c>
      <c r="E22" s="11">
        <v>2158.4</v>
      </c>
      <c r="F22" s="9"/>
      <c r="G22" s="8">
        <f t="shared" si="0"/>
        <v>66803.899999999994</v>
      </c>
      <c r="H22" s="14">
        <v>5556.66</v>
      </c>
      <c r="I22" s="9">
        <v>0</v>
      </c>
      <c r="J22" s="9">
        <v>2826.52</v>
      </c>
      <c r="K22" s="9">
        <f t="shared" si="6"/>
        <v>2826.52</v>
      </c>
      <c r="L22" s="9"/>
      <c r="M22" s="14">
        <f>+D22+E22+H22+K22</f>
        <v>12579.28</v>
      </c>
      <c r="N22" s="24">
        <f t="shared" si="3"/>
        <v>58420.72</v>
      </c>
    </row>
    <row r="23" spans="1:14" s="27" customFormat="1" x14ac:dyDescent="0.25">
      <c r="A23" s="26" t="s">
        <v>35</v>
      </c>
      <c r="B23" s="31" t="s">
        <v>24</v>
      </c>
      <c r="C23" s="31">
        <v>65000</v>
      </c>
      <c r="D23" s="11">
        <v>1865.5</v>
      </c>
      <c r="E23" s="11">
        <v>1976</v>
      </c>
      <c r="F23" s="9"/>
      <c r="G23" s="8">
        <f t="shared" si="0"/>
        <v>61158.5</v>
      </c>
      <c r="H23" s="14">
        <v>4427.58</v>
      </c>
      <c r="I23" s="9">
        <v>691.14</v>
      </c>
      <c r="J23" s="9">
        <v>0</v>
      </c>
      <c r="K23" s="9">
        <f t="shared" si="6"/>
        <v>691.14</v>
      </c>
      <c r="L23" s="9"/>
      <c r="M23" s="14">
        <f t="shared" si="1"/>
        <v>8960.2199999999993</v>
      </c>
      <c r="N23" s="24">
        <f t="shared" si="3"/>
        <v>56039.78</v>
      </c>
    </row>
    <row r="24" spans="1:14" s="27" customFormat="1" x14ac:dyDescent="0.25">
      <c r="A24" s="26" t="s">
        <v>30</v>
      </c>
      <c r="B24" s="31" t="s">
        <v>23</v>
      </c>
      <c r="C24" s="31">
        <v>65000</v>
      </c>
      <c r="D24" s="11">
        <v>1865.5</v>
      </c>
      <c r="E24" s="11">
        <v>1976</v>
      </c>
      <c r="F24" s="9"/>
      <c r="G24" s="8">
        <f t="shared" si="0"/>
        <v>61158.5</v>
      </c>
      <c r="H24" s="14">
        <v>4427.58</v>
      </c>
      <c r="I24" s="9"/>
      <c r="J24" s="9">
        <v>25</v>
      </c>
      <c r="K24" s="9">
        <f>+J24</f>
        <v>25</v>
      </c>
      <c r="L24" s="9"/>
      <c r="M24" s="14">
        <f t="shared" si="1"/>
        <v>8294.08</v>
      </c>
      <c r="N24" s="24">
        <f t="shared" si="3"/>
        <v>56705.919999999998</v>
      </c>
    </row>
    <row r="25" spans="1:14" s="27" customFormat="1" ht="15.75" customHeight="1" x14ac:dyDescent="0.25">
      <c r="A25" s="26" t="s">
        <v>46</v>
      </c>
      <c r="B25" s="31" t="s">
        <v>24</v>
      </c>
      <c r="C25" s="31">
        <v>71000</v>
      </c>
      <c r="D25" s="11">
        <v>2037.7</v>
      </c>
      <c r="E25" s="11">
        <v>2158.4</v>
      </c>
      <c r="F25" s="9"/>
      <c r="G25" s="8">
        <f t="shared" si="0"/>
        <v>66803.899999999994</v>
      </c>
      <c r="H25" s="14">
        <v>5557.66</v>
      </c>
      <c r="I25" s="9">
        <v>0</v>
      </c>
      <c r="J25" s="9">
        <v>25</v>
      </c>
      <c r="K25" s="9">
        <v>25</v>
      </c>
      <c r="L25" s="9"/>
      <c r="M25" s="14">
        <f t="shared" si="1"/>
        <v>9778.76</v>
      </c>
      <c r="N25" s="11">
        <v>61221.24</v>
      </c>
    </row>
    <row r="26" spans="1:14" s="27" customFormat="1" x14ac:dyDescent="0.25">
      <c r="A26" s="38" t="s">
        <v>44</v>
      </c>
      <c r="B26" s="31" t="s">
        <v>23</v>
      </c>
      <c r="C26" s="31">
        <v>65000</v>
      </c>
      <c r="D26" s="11">
        <v>1865.5</v>
      </c>
      <c r="E26" s="11">
        <v>1976</v>
      </c>
      <c r="F26" s="9"/>
      <c r="G26" s="8">
        <f t="shared" si="0"/>
        <v>61158.5</v>
      </c>
      <c r="H26" s="14">
        <v>4427.58</v>
      </c>
      <c r="I26" s="9"/>
      <c r="J26" s="9">
        <v>25</v>
      </c>
      <c r="K26" s="9">
        <f>+I26+J26</f>
        <v>25</v>
      </c>
      <c r="L26" s="9"/>
      <c r="M26" s="14">
        <f t="shared" si="1"/>
        <v>8294.08</v>
      </c>
      <c r="N26" s="24">
        <f t="shared" si="3"/>
        <v>56705.919999999998</v>
      </c>
    </row>
    <row r="27" spans="1:14" s="27" customFormat="1" x14ac:dyDescent="0.25">
      <c r="A27" s="39" t="s">
        <v>42</v>
      </c>
      <c r="B27" s="31" t="s">
        <v>23</v>
      </c>
      <c r="C27" s="31">
        <v>71000</v>
      </c>
      <c r="D27" s="11">
        <v>2037.7</v>
      </c>
      <c r="E27" s="11">
        <v>2158.4</v>
      </c>
      <c r="F27" s="9"/>
      <c r="G27" s="8">
        <f t="shared" si="0"/>
        <v>66803.899999999994</v>
      </c>
      <c r="H27" s="14">
        <v>0</v>
      </c>
      <c r="I27" s="9"/>
      <c r="J27" s="9">
        <v>25</v>
      </c>
      <c r="K27" s="9">
        <f>+J27</f>
        <v>25</v>
      </c>
      <c r="L27" s="9">
        <v>5556.66</v>
      </c>
      <c r="M27" s="14">
        <v>4221.1000000000004</v>
      </c>
      <c r="N27" s="24">
        <f t="shared" si="3"/>
        <v>66778.899999999994</v>
      </c>
    </row>
    <row r="28" spans="1:14" s="27" customFormat="1" x14ac:dyDescent="0.25">
      <c r="A28" s="39" t="s">
        <v>42</v>
      </c>
      <c r="B28" s="31" t="s">
        <v>23</v>
      </c>
      <c r="C28" s="31">
        <v>71000</v>
      </c>
      <c r="D28" s="11">
        <v>2037.7</v>
      </c>
      <c r="E28" s="11">
        <v>2158.4</v>
      </c>
      <c r="F28" s="9"/>
      <c r="G28" s="8">
        <f t="shared" si="0"/>
        <v>66803.899999999994</v>
      </c>
      <c r="H28" s="14">
        <v>0</v>
      </c>
      <c r="I28" s="9"/>
      <c r="J28" s="9">
        <v>25</v>
      </c>
      <c r="K28" s="9">
        <f>+I28+J28</f>
        <v>25</v>
      </c>
      <c r="L28" s="9">
        <v>5556.66</v>
      </c>
      <c r="M28" s="14">
        <v>4221.1000000000004</v>
      </c>
      <c r="N28" s="24">
        <f t="shared" si="3"/>
        <v>66778.899999999994</v>
      </c>
    </row>
    <row r="29" spans="1:14" s="27" customFormat="1" x14ac:dyDescent="0.25">
      <c r="A29" s="39" t="s">
        <v>42</v>
      </c>
      <c r="B29" s="31" t="s">
        <v>24</v>
      </c>
      <c r="C29" s="31">
        <v>71000</v>
      </c>
      <c r="D29" s="11">
        <v>2037.7</v>
      </c>
      <c r="E29" s="11">
        <v>2158.4</v>
      </c>
      <c r="F29" s="9"/>
      <c r="G29" s="8">
        <f t="shared" si="0"/>
        <v>66803.899999999994</v>
      </c>
      <c r="H29" s="14">
        <v>5556.6556666666656</v>
      </c>
      <c r="I29" s="9"/>
      <c r="J29" s="9">
        <v>25</v>
      </c>
      <c r="K29" s="9">
        <f>+J29</f>
        <v>25</v>
      </c>
      <c r="L29" s="9"/>
      <c r="M29" s="14">
        <f t="shared" si="1"/>
        <v>9777.755666666666</v>
      </c>
      <c r="N29" s="24">
        <f t="shared" si="3"/>
        <v>61222.244333333336</v>
      </c>
    </row>
    <row r="30" spans="1:14" s="27" customFormat="1" x14ac:dyDescent="0.25">
      <c r="A30" s="39" t="s">
        <v>42</v>
      </c>
      <c r="B30" s="31" t="s">
        <v>24</v>
      </c>
      <c r="C30" s="31">
        <v>86000</v>
      </c>
      <c r="D30" s="11">
        <v>2468.1999999999998</v>
      </c>
      <c r="E30" s="11">
        <v>2614.4</v>
      </c>
      <c r="F30" s="9"/>
      <c r="G30" s="8">
        <f t="shared" si="0"/>
        <v>80917.399999999994</v>
      </c>
      <c r="H30" s="14">
        <v>8812.2099999999991</v>
      </c>
      <c r="I30" s="9"/>
      <c r="J30" s="9">
        <v>25</v>
      </c>
      <c r="K30" s="9">
        <f>+I30+J30</f>
        <v>25</v>
      </c>
      <c r="L30" s="9"/>
      <c r="M30" s="14">
        <f t="shared" si="1"/>
        <v>13919.81</v>
      </c>
      <c r="N30" s="24">
        <f t="shared" si="3"/>
        <v>72080.19</v>
      </c>
    </row>
    <row r="31" spans="1:14" s="27" customFormat="1" x14ac:dyDescent="0.25">
      <c r="A31" s="39" t="s">
        <v>42</v>
      </c>
      <c r="B31" s="31" t="s">
        <v>23</v>
      </c>
      <c r="C31" s="31">
        <v>86000</v>
      </c>
      <c r="D31" s="11">
        <v>2468.1999999999998</v>
      </c>
      <c r="E31" s="11">
        <v>2614.4</v>
      </c>
      <c r="F31" s="9">
        <v>2700.24</v>
      </c>
      <c r="G31" s="8">
        <f t="shared" si="0"/>
        <v>78217.16</v>
      </c>
      <c r="H31" s="14"/>
      <c r="I31" s="9"/>
      <c r="J31" s="9">
        <v>25</v>
      </c>
      <c r="K31" s="9">
        <f>+F31+J31</f>
        <v>2725.24</v>
      </c>
      <c r="L31" s="9">
        <v>8137.16</v>
      </c>
      <c r="M31" s="14">
        <f>+D31+E31+H31+K31</f>
        <v>7807.84</v>
      </c>
      <c r="N31" s="24">
        <f>+C31-M31</f>
        <v>78192.160000000003</v>
      </c>
    </row>
    <row r="32" spans="1:14" s="27" customFormat="1" x14ac:dyDescent="0.25">
      <c r="A32" s="39" t="s">
        <v>42</v>
      </c>
      <c r="B32" s="30" t="s">
        <v>24</v>
      </c>
      <c r="C32" s="14">
        <v>65000</v>
      </c>
      <c r="D32" s="11">
        <v>1865.5</v>
      </c>
      <c r="E32" s="11">
        <v>1976</v>
      </c>
      <c r="F32" s="14"/>
      <c r="G32" s="8">
        <f t="shared" si="0"/>
        <v>61158.5</v>
      </c>
      <c r="H32" s="14">
        <v>768.33</v>
      </c>
      <c r="I32" s="9">
        <v>691.14</v>
      </c>
      <c r="J32" s="9"/>
      <c r="K32" s="9">
        <f>+I32</f>
        <v>691.14</v>
      </c>
      <c r="L32" s="9">
        <v>3659.25</v>
      </c>
      <c r="M32" s="14">
        <f t="shared" si="1"/>
        <v>5300.97</v>
      </c>
      <c r="N32" s="24">
        <f t="shared" si="3"/>
        <v>59699.03</v>
      </c>
    </row>
    <row r="33" spans="1:14" s="27" customFormat="1" x14ac:dyDescent="0.25">
      <c r="A33" s="26" t="s">
        <v>29</v>
      </c>
      <c r="B33" s="29" t="s">
        <v>24</v>
      </c>
      <c r="C33" s="14">
        <v>71000</v>
      </c>
      <c r="D33" s="11">
        <f>IF(C33&gt;=[1]Datos!$D$14,([1]Datos!$D$14*[1]Datos!$C$14),IF(C33&lt;=[1]Datos!$D$14,(C33*[1]Datos!$C$14)))</f>
        <v>2037.7</v>
      </c>
      <c r="E33" s="11">
        <f>IF(C33&gt;=[1]Datos!$D$15,([1]Datos!$D$15*[1]Datos!$C$15),IF(C33&lt;=[1]Datos!$D$15,(C33*[1]Datos!$C$15)))</f>
        <v>2158.4</v>
      </c>
      <c r="F33" s="9"/>
      <c r="G33" s="8">
        <f t="shared" si="0"/>
        <v>66803.899999999994</v>
      </c>
      <c r="H33" s="14">
        <v>5556.66</v>
      </c>
      <c r="I33" s="9">
        <v>5873.08</v>
      </c>
      <c r="J33" s="9"/>
      <c r="K33" s="9">
        <f>+I33+J33</f>
        <v>5873.08</v>
      </c>
      <c r="L33" s="9"/>
      <c r="M33" s="14">
        <f t="shared" si="1"/>
        <v>15625.84</v>
      </c>
      <c r="N33" s="24">
        <f t="shared" si="3"/>
        <v>55374.16</v>
      </c>
    </row>
    <row r="34" spans="1:14" s="27" customFormat="1" x14ac:dyDescent="0.25">
      <c r="A34" s="26" t="s">
        <v>7</v>
      </c>
      <c r="B34" s="29" t="s">
        <v>24</v>
      </c>
      <c r="C34" s="14">
        <v>71000</v>
      </c>
      <c r="D34" s="11">
        <f>IF(C34&gt;=[1]Datos!$D$14,([1]Datos!$D$14*[1]Datos!$C$14),IF(C34&lt;=[1]Datos!$D$14,(C34*[1]Datos!$C$14)))</f>
        <v>2037.7</v>
      </c>
      <c r="E34" s="11">
        <f>IF(C34&gt;=[1]Datos!$D$15,([1]Datos!$D$15*[1]Datos!$C$15),IF(C34&lt;=[1]Datos!$D$15,(C34*[1]Datos!$C$15)))</f>
        <v>2158.4</v>
      </c>
      <c r="F34" s="9"/>
      <c r="G34" s="8">
        <f t="shared" si="0"/>
        <v>66803.899999999994</v>
      </c>
      <c r="H34" s="14">
        <v>5556.66</v>
      </c>
      <c r="I34" s="9"/>
      <c r="J34" s="9">
        <v>25</v>
      </c>
      <c r="K34" s="9">
        <v>25</v>
      </c>
      <c r="L34" s="9"/>
      <c r="M34" s="14">
        <f t="shared" si="1"/>
        <v>9777.76</v>
      </c>
      <c r="N34" s="24">
        <f t="shared" si="3"/>
        <v>61222.239999999998</v>
      </c>
    </row>
    <row r="35" spans="1:14" s="27" customFormat="1" x14ac:dyDescent="0.25">
      <c r="A35" s="26" t="s">
        <v>7</v>
      </c>
      <c r="B35" s="30" t="s">
        <v>24</v>
      </c>
      <c r="C35" s="14">
        <v>60000</v>
      </c>
      <c r="D35" s="11">
        <f>IF(C35&gt;=[1]Datos!$D$14,([1]Datos!$D$14*[1]Datos!$C$14),IF(C35&lt;=[1]Datos!$D$14,(C35*[1]Datos!$C$14)))</f>
        <v>1722</v>
      </c>
      <c r="E35" s="11">
        <f>IF(C35&gt;=[1]Datos!$D$15,([1]Datos!$D$15*[1]Datos!$C$15),IF(C35&lt;=[1]Datos!$D$15,(C35*[1]Datos!$C$15)))</f>
        <v>1824</v>
      </c>
      <c r="F35" s="9">
        <v>1350</v>
      </c>
      <c r="G35" s="8">
        <f t="shared" si="0"/>
        <v>55104</v>
      </c>
      <c r="H35" s="14">
        <v>3216.65</v>
      </c>
      <c r="I35" s="9">
        <v>3616.32</v>
      </c>
      <c r="J35" s="9"/>
      <c r="K35" s="9">
        <v>3616.32</v>
      </c>
      <c r="L35" s="9"/>
      <c r="M35" s="14">
        <f>+D35+E35+H35+K35</f>
        <v>10378.969999999999</v>
      </c>
      <c r="N35" s="24">
        <f t="shared" si="3"/>
        <v>49621.03</v>
      </c>
    </row>
    <row r="36" spans="1:14" x14ac:dyDescent="0.25">
      <c r="A36" s="26" t="s">
        <v>39</v>
      </c>
      <c r="B36" s="22" t="s">
        <v>23</v>
      </c>
      <c r="C36" s="8">
        <v>86000</v>
      </c>
      <c r="D36" s="11">
        <v>2468.1999999999998</v>
      </c>
      <c r="E36" s="10">
        <v>2614.4</v>
      </c>
      <c r="F36" s="16"/>
      <c r="G36" s="8">
        <f t="shared" si="0"/>
        <v>80917.399999999994</v>
      </c>
      <c r="H36" s="8">
        <v>8812.2199999999993</v>
      </c>
      <c r="I36" s="9">
        <v>2023.42</v>
      </c>
      <c r="J36" s="9">
        <v>0</v>
      </c>
      <c r="K36" s="9">
        <f>+I36+J36</f>
        <v>2023.42</v>
      </c>
      <c r="L36" s="9"/>
      <c r="M36" s="14">
        <f t="shared" si="1"/>
        <v>15918.24</v>
      </c>
      <c r="N36" s="24">
        <f t="shared" si="3"/>
        <v>70081.759999999995</v>
      </c>
    </row>
    <row r="37" spans="1:14" x14ac:dyDescent="0.25">
      <c r="A37" s="15" t="s">
        <v>31</v>
      </c>
      <c r="B37" s="22" t="s">
        <v>23</v>
      </c>
      <c r="C37" s="8">
        <v>86000</v>
      </c>
      <c r="D37" s="11">
        <v>2468.1999999999998</v>
      </c>
      <c r="E37" s="10">
        <v>2614.4</v>
      </c>
      <c r="F37" s="16"/>
      <c r="G37" s="8">
        <f t="shared" si="0"/>
        <v>80917.399999999994</v>
      </c>
      <c r="H37" s="8">
        <v>8812.2199999999993</v>
      </c>
      <c r="I37" s="9"/>
      <c r="J37" s="9">
        <v>25</v>
      </c>
      <c r="K37" s="9">
        <f>+I37+J37</f>
        <v>25</v>
      </c>
      <c r="L37" s="9"/>
      <c r="M37" s="14">
        <f>+D37+E37+H37+K37</f>
        <v>13919.82</v>
      </c>
      <c r="N37" s="24">
        <f t="shared" si="3"/>
        <v>72080.179999999993</v>
      </c>
    </row>
    <row r="38" spans="1:14" s="27" customFormat="1" ht="15" customHeight="1" x14ac:dyDescent="0.25">
      <c r="A38" s="26" t="s">
        <v>4</v>
      </c>
      <c r="B38" s="30" t="s">
        <v>23</v>
      </c>
      <c r="C38" s="14">
        <v>55000</v>
      </c>
      <c r="D38" s="11">
        <v>1578.5</v>
      </c>
      <c r="E38" s="11">
        <v>1672</v>
      </c>
      <c r="F38" s="9">
        <v>1350.12</v>
      </c>
      <c r="G38" s="8">
        <f t="shared" si="0"/>
        <v>50399.38</v>
      </c>
      <c r="H38" s="14">
        <v>2357.16</v>
      </c>
      <c r="I38" s="9"/>
      <c r="J38" s="9">
        <v>25</v>
      </c>
      <c r="K38" s="9">
        <f>+J38+F38</f>
        <v>1375.12</v>
      </c>
      <c r="L38" s="9"/>
      <c r="M38" s="14">
        <f>+D38+E38+H38+K38</f>
        <v>6982.78</v>
      </c>
      <c r="N38" s="24">
        <f t="shared" si="3"/>
        <v>48017.22</v>
      </c>
    </row>
    <row r="39" spans="1:14" s="27" customFormat="1" ht="15" customHeight="1" x14ac:dyDescent="0.25">
      <c r="A39" s="26" t="s">
        <v>3</v>
      </c>
      <c r="B39" s="30" t="s">
        <v>23</v>
      </c>
      <c r="C39" s="14">
        <v>55000</v>
      </c>
      <c r="D39" s="11">
        <v>1578.5</v>
      </c>
      <c r="E39" s="11">
        <v>1672</v>
      </c>
      <c r="F39" s="9"/>
      <c r="G39" s="8">
        <f t="shared" si="0"/>
        <v>51749.5</v>
      </c>
      <c r="H39" s="14">
        <v>622.28</v>
      </c>
      <c r="I39" s="9"/>
      <c r="J39" s="9">
        <v>25</v>
      </c>
      <c r="K39" s="9">
        <v>25</v>
      </c>
      <c r="L39" s="9">
        <v>1937.4</v>
      </c>
      <c r="M39" s="14">
        <f>+D39+E39+H39+K39</f>
        <v>3897.7799999999997</v>
      </c>
      <c r="N39" s="24">
        <f t="shared" si="3"/>
        <v>51102.22</v>
      </c>
    </row>
    <row r="40" spans="1:14" s="27" customFormat="1" x14ac:dyDescent="0.25">
      <c r="A40" s="26" t="s">
        <v>32</v>
      </c>
      <c r="B40" s="30" t="s">
        <v>24</v>
      </c>
      <c r="C40" s="14">
        <v>71000</v>
      </c>
      <c r="D40" s="11">
        <v>2037.7</v>
      </c>
      <c r="E40" s="11">
        <v>2158.4</v>
      </c>
      <c r="F40" s="9"/>
      <c r="G40" s="8">
        <f t="shared" si="0"/>
        <v>66803.899999999994</v>
      </c>
      <c r="H40" s="14">
        <v>5556.66</v>
      </c>
      <c r="I40" s="9"/>
      <c r="J40" s="9">
        <v>25</v>
      </c>
      <c r="K40" s="9">
        <f>+J40</f>
        <v>25</v>
      </c>
      <c r="L40" s="9"/>
      <c r="M40" s="14">
        <f t="shared" si="1"/>
        <v>9777.76</v>
      </c>
      <c r="N40" s="24">
        <f t="shared" si="3"/>
        <v>61222.239999999998</v>
      </c>
    </row>
    <row r="41" spans="1:14" s="27" customFormat="1" x14ac:dyDescent="0.25">
      <c r="A41" s="26" t="s">
        <v>4</v>
      </c>
      <c r="B41" s="28" t="s">
        <v>23</v>
      </c>
      <c r="C41" s="14">
        <v>55000</v>
      </c>
      <c r="D41" s="11">
        <f>IF(C41&gt;=[1]Datos!$D$14,([1]Datos!$D$14*[1]Datos!$C$14),IF(C41&lt;=[1]Datos!$D$14,(C41*[1]Datos!$C$14)))</f>
        <v>1578.5</v>
      </c>
      <c r="E41" s="11">
        <f>IF(C41&gt;=[1]Datos!$D$15,([1]Datos!$D$15*[1]Datos!$C$15),IF(C41&lt;=[1]Datos!$D$15,(C41*[1]Datos!$C$15)))</f>
        <v>1672</v>
      </c>
      <c r="F41" s="9"/>
      <c r="G41" s="8">
        <f t="shared" si="0"/>
        <v>51749.5</v>
      </c>
      <c r="H41" s="14">
        <f>IF(G41&lt;=[1]Datos!$G$7,"0",IF(G41&lt;=[1]Datos!$G$8,(G41-[1]Datos!$F$8)*[1]Datos!$I$6,IF(G41&lt;=[1]Datos!$G$9,[1]Datos!$I$8+(G41-[1]Datos!$F$9)*[1]Datos!$J$6,IF(G41&gt;=[1]Datos!$F$10,([1]Datos!$I$8+[1]Datos!$J$8)+(G41-[1]Datos!$F$10)*[1]Datos!$K$6))))</f>
        <v>2559.6734999999994</v>
      </c>
      <c r="I41" s="9"/>
      <c r="J41" s="9">
        <v>25</v>
      </c>
      <c r="K41" s="9">
        <f t="shared" ref="K41" si="7">+F41+I41+J41</f>
        <v>25</v>
      </c>
      <c r="L41" s="9"/>
      <c r="M41" s="14">
        <f t="shared" si="1"/>
        <v>5835.173499999999</v>
      </c>
      <c r="N41" s="24">
        <f t="shared" si="3"/>
        <v>49164.826500000003</v>
      </c>
    </row>
    <row r="42" spans="1:14" s="27" customFormat="1" x14ac:dyDescent="0.25">
      <c r="A42" s="26" t="s">
        <v>4</v>
      </c>
      <c r="B42" s="29" t="s">
        <v>23</v>
      </c>
      <c r="C42" s="14">
        <v>55000</v>
      </c>
      <c r="D42" s="11">
        <v>1578.5</v>
      </c>
      <c r="E42" s="11">
        <v>1672</v>
      </c>
      <c r="F42" s="9"/>
      <c r="G42" s="8">
        <f t="shared" si="0"/>
        <v>51749.5</v>
      </c>
      <c r="H42" s="14">
        <v>2559.6799999999998</v>
      </c>
      <c r="I42" s="9"/>
      <c r="J42" s="9">
        <v>25</v>
      </c>
      <c r="K42" s="9">
        <f>+F42+J42</f>
        <v>25</v>
      </c>
      <c r="L42" s="9"/>
      <c r="M42" s="14">
        <f t="shared" si="1"/>
        <v>5835.18</v>
      </c>
      <c r="N42" s="24">
        <f t="shared" si="3"/>
        <v>49164.82</v>
      </c>
    </row>
    <row r="43" spans="1:14" x14ac:dyDescent="0.25">
      <c r="A43" s="15" t="s">
        <v>36</v>
      </c>
      <c r="B43" s="23" t="s">
        <v>24</v>
      </c>
      <c r="C43" s="8">
        <v>55000</v>
      </c>
      <c r="D43" s="11">
        <v>1578.5</v>
      </c>
      <c r="E43" s="10">
        <v>1672</v>
      </c>
      <c r="F43" s="16"/>
      <c r="G43" s="8">
        <f t="shared" si="0"/>
        <v>51749.5</v>
      </c>
      <c r="H43" s="8">
        <v>0</v>
      </c>
      <c r="I43" s="9"/>
      <c r="J43" s="9">
        <v>25</v>
      </c>
      <c r="K43" s="9">
        <v>25</v>
      </c>
      <c r="L43" s="9">
        <v>2559.6799999999998</v>
      </c>
      <c r="M43" s="14">
        <f>+D43+E43+H43+K43</f>
        <v>3275.5</v>
      </c>
      <c r="N43" s="24">
        <f t="shared" si="3"/>
        <v>51724.5</v>
      </c>
    </row>
    <row r="44" spans="1:14" s="27" customFormat="1" ht="16.5" thickBot="1" x14ac:dyDescent="0.3">
      <c r="A44" s="40" t="s">
        <v>4</v>
      </c>
      <c r="B44" s="29" t="s">
        <v>24</v>
      </c>
      <c r="C44" s="31">
        <v>55000</v>
      </c>
      <c r="D44" s="11">
        <v>1578.5</v>
      </c>
      <c r="E44" s="11">
        <v>1672</v>
      </c>
      <c r="F44" s="9"/>
      <c r="G44" s="8">
        <f t="shared" si="0"/>
        <v>51749.5</v>
      </c>
      <c r="H44" s="14">
        <v>2559.67</v>
      </c>
      <c r="I44" s="9">
        <v>691.14</v>
      </c>
      <c r="J44" s="9"/>
      <c r="K44" s="9">
        <f>+I44+J44</f>
        <v>691.14</v>
      </c>
      <c r="L44" s="9"/>
      <c r="M44" s="14">
        <f>+D44+E44+H44+K44</f>
        <v>6501.31</v>
      </c>
      <c r="N44" s="24">
        <f t="shared" si="3"/>
        <v>48498.69</v>
      </c>
    </row>
    <row r="45" spans="1:14" ht="16.5" thickBot="1" x14ac:dyDescent="0.3">
      <c r="A45" s="49"/>
      <c r="B45" s="49"/>
      <c r="C45" s="44">
        <f>SUM(C8:C44)</f>
        <v>3298000</v>
      </c>
      <c r="D45" s="45">
        <f>SUM(D8:D44)</f>
        <v>94652.599999999962</v>
      </c>
      <c r="E45" s="44">
        <f>SUM(E8:E44)</f>
        <v>100186.99999999996</v>
      </c>
      <c r="F45" s="45">
        <f>+F31+F35+F42+F38</f>
        <v>5400.36</v>
      </c>
      <c r="G45" s="46">
        <f>SUM(G8:G44)</f>
        <v>3097760.0399999991</v>
      </c>
      <c r="H45" s="45">
        <f>SUM(H8:H44)</f>
        <v>293997.30549999984</v>
      </c>
      <c r="I45" s="47">
        <f>+I23+I32++I33+I35+I36+I44</f>
        <v>13586.24</v>
      </c>
      <c r="J45" s="48">
        <f>SUM(J8:J44)</f>
        <v>3576.52</v>
      </c>
      <c r="K45" s="47">
        <f>SUM(K8:K44)</f>
        <v>21213.119999999999</v>
      </c>
      <c r="L45" s="48">
        <f>SUM(L8:L44)</f>
        <v>70469.97</v>
      </c>
      <c r="M45" s="45">
        <f>SUM(M8:M44)</f>
        <v>510050.02550000005</v>
      </c>
      <c r="N45" s="45">
        <f>SUM(N8:N44)</f>
        <v>2787949.9745000005</v>
      </c>
    </row>
    <row r="46" spans="1:14" x14ac:dyDescent="0.25">
      <c r="A46" s="57"/>
      <c r="B46" s="57"/>
      <c r="C46" s="58"/>
      <c r="D46" s="58"/>
      <c r="E46" s="58"/>
      <c r="F46" s="58"/>
      <c r="G46" s="59"/>
      <c r="H46" s="58"/>
      <c r="I46" s="60"/>
      <c r="J46" s="60"/>
      <c r="K46" s="60"/>
      <c r="L46" s="60"/>
      <c r="M46" s="58"/>
      <c r="N46" s="58"/>
    </row>
    <row r="47" spans="1:14" x14ac:dyDescent="0.25">
      <c r="A47" s="57"/>
      <c r="B47" s="57"/>
      <c r="C47" s="58"/>
      <c r="D47" s="58"/>
      <c r="E47" s="58"/>
      <c r="F47" s="58"/>
      <c r="G47" s="59"/>
      <c r="H47" s="58"/>
      <c r="I47" s="60"/>
      <c r="J47" s="60"/>
      <c r="K47" s="60"/>
      <c r="L47" s="60"/>
      <c r="M47" s="58"/>
      <c r="N47" s="58"/>
    </row>
    <row r="48" spans="1:14" x14ac:dyDescent="0.25">
      <c r="A48" s="7"/>
      <c r="B48" s="7"/>
      <c r="C48" s="5"/>
      <c r="D48" s="5"/>
      <c r="E48" s="5"/>
      <c r="F48" s="5"/>
      <c r="G48" s="5"/>
      <c r="H48" s="5"/>
      <c r="I48" s="6"/>
      <c r="J48" s="6"/>
      <c r="K48" s="6"/>
      <c r="L48" s="6"/>
      <c r="M48" s="5"/>
      <c r="N48" s="5"/>
    </row>
    <row r="49" spans="1:14" s="53" customFormat="1" x14ac:dyDescent="0.25">
      <c r="A49" s="51" t="s">
        <v>33</v>
      </c>
      <c r="B49" s="51"/>
      <c r="C49" s="52"/>
      <c r="D49" s="51"/>
      <c r="E49" s="51"/>
      <c r="F49" s="51" t="s">
        <v>0</v>
      </c>
      <c r="G49" s="51"/>
      <c r="H49" s="51"/>
      <c r="I49" s="51"/>
      <c r="J49" s="51"/>
      <c r="K49" s="51" t="s">
        <v>53</v>
      </c>
      <c r="L49" s="51"/>
      <c r="M49" s="51"/>
      <c r="N49" s="51"/>
    </row>
    <row r="50" spans="1:14" s="53" customFormat="1" x14ac:dyDescent="0.25">
      <c r="A50" s="51"/>
      <c r="B50" s="51"/>
      <c r="C50" s="52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</row>
    <row r="51" spans="1:14" s="53" customFormat="1" x14ac:dyDescent="0.25">
      <c r="A51" s="54" t="s">
        <v>38</v>
      </c>
      <c r="B51" s="51"/>
      <c r="C51" s="51"/>
      <c r="D51" s="51"/>
      <c r="E51" s="51"/>
      <c r="F51" s="54" t="s">
        <v>25</v>
      </c>
      <c r="G51" s="51"/>
      <c r="H51" s="51"/>
      <c r="I51" s="55"/>
      <c r="J51" s="51"/>
      <c r="K51" s="54" t="s">
        <v>37</v>
      </c>
      <c r="L51" s="51"/>
      <c r="M51" s="51"/>
      <c r="N51" s="51"/>
    </row>
    <row r="52" spans="1:14" s="53" customFormat="1" x14ac:dyDescent="0.25">
      <c r="A52" s="56" t="s">
        <v>50</v>
      </c>
      <c r="B52" s="51"/>
      <c r="C52" s="51"/>
      <c r="D52" s="51"/>
      <c r="E52" s="51"/>
      <c r="F52" s="51" t="s">
        <v>51</v>
      </c>
      <c r="G52" s="51"/>
      <c r="H52" s="51"/>
      <c r="I52" s="51"/>
      <c r="J52" s="51"/>
      <c r="K52" s="51" t="s">
        <v>52</v>
      </c>
      <c r="L52" s="51"/>
      <c r="M52" s="51"/>
      <c r="N52" s="51"/>
    </row>
    <row r="53" spans="1:14" x14ac:dyDescent="0.25">
      <c r="C53" s="3"/>
      <c r="F53" s="2"/>
      <c r="G53" s="2"/>
      <c r="K53" s="2"/>
      <c r="L53" s="2"/>
    </row>
    <row r="54" spans="1:14" x14ac:dyDescent="0.25">
      <c r="C54" s="3"/>
      <c r="K54" s="2"/>
      <c r="L54" s="2"/>
    </row>
    <row r="55" spans="1:14" x14ac:dyDescent="0.25">
      <c r="A55" s="4"/>
      <c r="B55" s="4"/>
      <c r="C55" s="3"/>
    </row>
    <row r="56" spans="1:14" x14ac:dyDescent="0.25">
      <c r="C56" s="3"/>
    </row>
  </sheetData>
  <mergeCells count="3">
    <mergeCell ref="A45:B45"/>
    <mergeCell ref="A4:N4"/>
    <mergeCell ref="A5:N5"/>
  </mergeCells>
  <printOptions horizontalCentered="1"/>
  <pageMargins left="0.70866141699999996" right="0.70866141732283505" top="0.74803149606299202" bottom="0.74803149606299202" header="0.31496062992126" footer="0.31496062992126"/>
  <pageSetup paperSize="5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Contratado</vt:lpstr>
      <vt:lpstr>Contratado!Área_de_impresión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Hansliery Sanchez Figuereo</dc:creator>
  <cp:lastModifiedBy>Merary Lantigua Cordero</cp:lastModifiedBy>
  <cp:lastPrinted>2022-07-15T16:45:50Z</cp:lastPrinted>
  <dcterms:created xsi:type="dcterms:W3CDTF">2021-11-15T17:38:26Z</dcterms:created>
  <dcterms:modified xsi:type="dcterms:W3CDTF">2022-07-15T16:48:53Z</dcterms:modified>
</cp:coreProperties>
</file>