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-120" yWindow="-120" windowWidth="29040" windowHeight="15840"/>
  </bookViews>
  <sheets>
    <sheet name="Contratado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2" l="1"/>
  <c r="Q13" i="2"/>
  <c r="Q12" i="2"/>
  <c r="J32" i="2" l="1"/>
  <c r="N25" i="2" l="1"/>
  <c r="Q27" i="2"/>
  <c r="N27" i="2"/>
  <c r="Q28" i="2"/>
  <c r="Q29" i="2"/>
  <c r="Q23" i="2"/>
  <c r="Q19" i="2"/>
  <c r="Q40" i="2"/>
  <c r="Q38" i="2"/>
  <c r="Q22" i="2"/>
  <c r="Q10" i="2"/>
  <c r="Q41" i="2" s="1"/>
  <c r="Q20" i="2"/>
  <c r="Q30" i="2" l="1"/>
  <c r="H30" i="2"/>
  <c r="G30" i="2"/>
  <c r="J30" i="2" l="1"/>
  <c r="N19" i="2"/>
  <c r="N37" i="2" l="1"/>
  <c r="H37" i="2"/>
  <c r="G37" i="2"/>
  <c r="H31" i="2"/>
  <c r="G31" i="2"/>
  <c r="J20" i="2"/>
  <c r="H19" i="2"/>
  <c r="G19" i="2"/>
  <c r="Q18" i="2"/>
  <c r="N18" i="2"/>
  <c r="J18" i="2"/>
  <c r="Q17" i="2"/>
  <c r="H17" i="2"/>
  <c r="G17" i="2"/>
  <c r="N16" i="2"/>
  <c r="H16" i="2"/>
  <c r="G16" i="2"/>
  <c r="N15" i="2"/>
  <c r="G15" i="2"/>
  <c r="J15" i="2" s="1"/>
  <c r="Q14" i="2"/>
  <c r="N14" i="2"/>
  <c r="H14" i="2"/>
  <c r="G14" i="2"/>
  <c r="N13" i="2"/>
  <c r="H13" i="2"/>
  <c r="G13" i="2"/>
  <c r="Q11" i="2"/>
  <c r="N11" i="2"/>
  <c r="G11" i="2"/>
  <c r="Q9" i="2"/>
  <c r="N9" i="2"/>
  <c r="G9" i="2"/>
  <c r="G41" i="2" s="1"/>
  <c r="H41" i="2" l="1"/>
  <c r="J31" i="2"/>
  <c r="J9" i="2"/>
  <c r="J13" i="2"/>
  <c r="K13" i="2" s="1"/>
  <c r="K41" i="2" s="1"/>
  <c r="J37" i="2"/>
  <c r="K37" i="2" s="1"/>
  <c r="Q37" i="2" s="1"/>
  <c r="J17" i="2"/>
  <c r="K17" i="2" s="1"/>
  <c r="Q31" i="2"/>
  <c r="Q15" i="2"/>
  <c r="J19" i="2"/>
  <c r="J14" i="2"/>
  <c r="K14" i="2" s="1"/>
  <c r="J11" i="2"/>
  <c r="J16" i="2"/>
  <c r="K16" i="2" s="1"/>
  <c r="Q16" i="2" s="1"/>
  <c r="F41" i="2"/>
  <c r="I41" i="2"/>
  <c r="M41" i="2"/>
  <c r="O41" i="2"/>
  <c r="N41" i="2" l="1"/>
  <c r="J41" i="2" l="1"/>
</calcChain>
</file>

<file path=xl/sharedStrings.xml><?xml version="1.0" encoding="utf-8"?>
<sst xmlns="http://schemas.openxmlformats.org/spreadsheetml/2006/main" count="91" uniqueCount="50">
  <si>
    <t>Revisado Por:</t>
  </si>
  <si>
    <t>Total General RD$</t>
  </si>
  <si>
    <t>Asistente del Despacho</t>
  </si>
  <si>
    <t xml:space="preserve">Analista </t>
  </si>
  <si>
    <t xml:space="preserve">Enc. de C. y Archivo Central </t>
  </si>
  <si>
    <t>Enc. Dpto. Coord. N.</t>
  </si>
  <si>
    <t xml:space="preserve">Director de Analisis </t>
  </si>
  <si>
    <t>Soporte Técnico Informático</t>
  </si>
  <si>
    <t>Soporte Mesa De Ayuda</t>
  </si>
  <si>
    <t>Enc. Depto. TIC</t>
  </si>
  <si>
    <t>Enc. de Servicios Generales</t>
  </si>
  <si>
    <t>Analista de Presupuesto</t>
  </si>
  <si>
    <t>Enc. De Comunicaciones</t>
  </si>
  <si>
    <t>Salario a Pagar</t>
  </si>
  <si>
    <t>Total Descuentos</t>
  </si>
  <si>
    <t xml:space="preserve">Devolución de Gastos Educativos 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</si>
  <si>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</si>
  <si>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</si>
  <si>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</si>
  <si>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</si>
  <si>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</si>
  <si>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</si>
  <si>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</si>
  <si>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</si>
  <si>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</si>
  <si>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</si>
  <si>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</si>
  <si>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</si>
  <si>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Analista</t>
  </si>
  <si>
    <t>Sexo</t>
  </si>
  <si>
    <t>M</t>
  </si>
  <si>
    <t>F</t>
  </si>
  <si>
    <t>Carlos Castellanos</t>
  </si>
  <si>
    <t xml:space="preserve">Encargada Adm. Y Financiero </t>
  </si>
  <si>
    <t xml:space="preserve">Encargado Contabilidad </t>
  </si>
  <si>
    <t xml:space="preserve">Encargado Planificacion </t>
  </si>
  <si>
    <t xml:space="preserve">Enc. Juridico </t>
  </si>
  <si>
    <t xml:space="preserve">Coordinadora Analisis </t>
  </si>
  <si>
    <t xml:space="preserve">Analista Legal </t>
  </si>
  <si>
    <t xml:space="preserve">Analista Compras y Cont. </t>
  </si>
  <si>
    <t xml:space="preserve">Administrador de Seguridad </t>
  </si>
  <si>
    <t>Web Master</t>
  </si>
  <si>
    <t>Nómina Empleados Temporales Abril 2022</t>
  </si>
  <si>
    <t>Giancarlos Ricardo Sánchez</t>
  </si>
  <si>
    <t xml:space="preserve">Preparado Por: </t>
  </si>
  <si>
    <t>Leslie Coste</t>
  </si>
  <si>
    <t xml:space="preserve">      Analista de Presupuesto </t>
  </si>
  <si>
    <t xml:space="preserve">     Enc. Administrativo y Financiero</t>
  </si>
  <si>
    <t xml:space="preserve">  Aprobado Por:</t>
  </si>
  <si>
    <t xml:space="preserve">    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</si>
</sst>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7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43" fontId="5" fillId="0" borderId="0" xfId="0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3" fontId="6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43" fontId="3" fillId="0" borderId="3" xfId="0" applyNumberFormat="1" applyFont="1" applyBorder="1" applyAlignment="1">
      <alignment vertical="center"/>
    </xf>
    <xf numFmtId="43" fontId="7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43" fontId="2" fillId="0" borderId="4" xfId="1" applyFont="1" applyBorder="1" applyAlignment="1">
      <alignment vertical="center"/>
    </xf>
    <xf numFmtId="43" fontId="2" fillId="0" borderId="4" xfId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43" fontId="2" fillId="0" borderId="5" xfId="1" applyFont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3" fontId="2" fillId="0" borderId="5" xfId="1" applyFont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43" fontId="2" fillId="0" borderId="5" xfId="1" applyFont="1" applyBorder="1" applyAlignment="1">
      <alignment horizontal="center"/>
    </xf>
    <xf numFmtId="43" fontId="2" fillId="0" borderId="4" xfId="1" applyFont="1" applyFill="1" applyBorder="1" applyAlignment="1">
      <alignment horizontal="right" vertical="center"/>
    </xf>
    <xf numFmtId="43" fontId="2" fillId="0" borderId="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4" fontId="2" fillId="0" borderId="4" xfId="1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857249</xdr:colOff>
      <xdr:row>0</xdr:row>
      <xdr:rowOff>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AEC114AF-3EAF-45F6-9A9E-7EE843223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99" y="0"/>
          <a:ext cx="1914525" cy="6667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Q53"/>
  <sheetViews>
    <sheetView tabSelected="1" topLeftCell="D34" zoomScaleNormal="100" workbookViewId="0">
      <selection activeCell="G50" sqref="G50"/>
    </sheetView>
  </sheetViews>
  <sheetFormatPr defaultColWidth="11.42578125" defaultRowHeight="15.75" x14ac:dyDescent="0.25"/>
  <cols>
    <col min="1" max="1" width="4" customWidth="1"/>
    <col min="2" max="2" width="4.85546875" customWidth="1"/>
    <col min="3" max="3" width="4.5703125" style="2" customWidth="1"/>
    <col min="4" max="4" width="28.28515625" style="1" customWidth="1"/>
    <col min="5" max="5" width="12.7109375" style="1" customWidth="1"/>
    <col min="6" max="6" width="22.28515625" style="1" bestFit="1" customWidth="1"/>
    <col min="7" max="8" width="17.7109375" style="1" bestFit="1" customWidth="1"/>
    <col min="9" max="9" width="19.140625" style="1" bestFit="1" customWidth="1"/>
    <col min="10" max="10" width="25.42578125" style="1" bestFit="1" customWidth="1"/>
    <col min="11" max="11" width="19" style="1" bestFit="1" customWidth="1"/>
    <col min="12" max="12" width="18.7109375" style="1" customWidth="1"/>
    <col min="13" max="13" width="13.7109375" style="1" customWidth="1"/>
    <col min="14" max="14" width="14.85546875" style="1" customWidth="1"/>
    <col min="15" max="15" width="16.85546875" style="1" bestFit="1" customWidth="1"/>
    <col min="16" max="16" width="18.42578125" style="1" bestFit="1" customWidth="1"/>
    <col min="17" max="17" width="22.140625" style="1" customWidth="1"/>
  </cols>
  <sheetData>
    <row r="4" spans="3:17" ht="18.75" x14ac:dyDescent="0.3">
      <c r="C4" s="47" t="s">
        <v>27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3:17" ht="18.75" x14ac:dyDescent="0.3">
      <c r="C5" s="47" t="s">
        <v>42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3:17" ht="18.75" x14ac:dyDescent="0.3">
      <c r="C6" s="39"/>
      <c r="D6" s="39"/>
      <c r="E6" s="40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3:17" x14ac:dyDescent="0.25">
      <c r="D7" s="38"/>
      <c r="E7" s="38"/>
      <c r="F7" s="36"/>
      <c r="G7" s="38"/>
      <c r="H7" s="38"/>
      <c r="I7" s="38"/>
      <c r="J7" s="38"/>
      <c r="K7" s="36"/>
      <c r="L7" s="36"/>
      <c r="M7" s="37"/>
      <c r="N7" s="37"/>
      <c r="O7" s="37"/>
      <c r="P7" s="36"/>
      <c r="Q7" s="36"/>
    </row>
    <row r="8" spans="3:17" ht="57" customHeight="1" x14ac:dyDescent="0.25">
      <c r="C8" s="35" t="s">
        <v>26</v>
      </c>
      <c r="D8" s="35" t="s">
        <v>25</v>
      </c>
      <c r="E8" s="35" t="s">
        <v>29</v>
      </c>
      <c r="F8" s="35" t="s">
        <v>24</v>
      </c>
      <c r="G8" s="35" t="s">
        <v>23</v>
      </c>
      <c r="H8" s="35" t="s">
        <v>22</v>
      </c>
      <c r="I8" s="35" t="s">
        <v>21</v>
      </c>
      <c r="J8" s="35" t="s">
        <v>20</v>
      </c>
      <c r="K8" s="35" t="s">
        <v>19</v>
      </c>
      <c r="L8" s="35" t="s">
        <v>18</v>
      </c>
      <c r="M8" s="35" t="s">
        <v>17</v>
      </c>
      <c r="N8" s="35" t="s">
        <v>16</v>
      </c>
      <c r="O8" s="35" t="s">
        <v>15</v>
      </c>
      <c r="P8" s="35" t="s">
        <v>14</v>
      </c>
      <c r="Q8" s="35" t="s">
        <v>13</v>
      </c>
    </row>
    <row r="9" spans="3:17" x14ac:dyDescent="0.25">
      <c r="C9" s="21">
        <v>1</v>
      </c>
      <c r="D9" s="32" t="s">
        <v>6</v>
      </c>
      <c r="E9" s="41" t="s">
        <v>30</v>
      </c>
      <c r="F9" s="29">
        <v>165000</v>
      </c>
      <c r="G9" s="19">
        <f>IF(F9&gt;=[1]Datos!$D$14,([1]Datos!$D$14*[1]Datos!$C$14),IF(F9&lt;=[1]Datos!$D$14,(F9*[1]Datos!$C$14)))</f>
        <v>4735.5</v>
      </c>
      <c r="H9" s="18">
        <v>4943.8</v>
      </c>
      <c r="I9" s="17"/>
      <c r="J9" s="16">
        <f t="shared" ref="J9:J14" si="0">+F9-(G9+H9+I9)</f>
        <v>155320.70000000001</v>
      </c>
      <c r="K9" s="16">
        <v>27413.040000000001</v>
      </c>
      <c r="L9" s="17"/>
      <c r="M9" s="17">
        <v>25</v>
      </c>
      <c r="N9" s="17">
        <f t="shared" ref="N9:N14" si="1">+I9+L9+M9</f>
        <v>25</v>
      </c>
      <c r="O9" s="17"/>
      <c r="P9" s="16">
        <v>37142.339999999997</v>
      </c>
      <c r="Q9" s="15">
        <f t="shared" ref="Q9:Q14" si="2">+F9-P9</f>
        <v>127857.66</v>
      </c>
    </row>
    <row r="10" spans="3:17" x14ac:dyDescent="0.25">
      <c r="C10" s="21">
        <v>2</v>
      </c>
      <c r="D10" s="20" t="s">
        <v>33</v>
      </c>
      <c r="E10" s="42" t="s">
        <v>31</v>
      </c>
      <c r="F10" s="16">
        <v>100000</v>
      </c>
      <c r="G10" s="19">
        <v>2870</v>
      </c>
      <c r="H10" s="18">
        <v>3040</v>
      </c>
      <c r="I10" s="16"/>
      <c r="J10" s="16">
        <v>141135</v>
      </c>
      <c r="K10" s="16">
        <v>0</v>
      </c>
      <c r="L10" s="17"/>
      <c r="M10" s="17">
        <v>25</v>
      </c>
      <c r="N10" s="17"/>
      <c r="O10" s="17"/>
      <c r="P10" s="16">
        <v>5984</v>
      </c>
      <c r="Q10" s="15">
        <f>+F10-P10</f>
        <v>94016</v>
      </c>
    </row>
    <row r="11" spans="3:17" x14ac:dyDescent="0.25">
      <c r="C11" s="21">
        <v>3</v>
      </c>
      <c r="D11" s="31" t="s">
        <v>9</v>
      </c>
      <c r="E11" s="42" t="s">
        <v>30</v>
      </c>
      <c r="F11" s="16">
        <v>150000</v>
      </c>
      <c r="G11" s="19">
        <f>IF(F11&gt;=[1]Datos!$D$14,([1]Datos!$D$14*[1]Datos!$C$14),IF(F11&lt;=[1]Datos!$D$14,(F11*[1]Datos!$C$14)))</f>
        <v>4305</v>
      </c>
      <c r="H11" s="18">
        <v>4560</v>
      </c>
      <c r="I11" s="33"/>
      <c r="J11" s="16">
        <f t="shared" ref="J11:J13" si="3">+F11-(G11+H11+I11)</f>
        <v>141135</v>
      </c>
      <c r="K11" s="16">
        <v>23866.62</v>
      </c>
      <c r="L11" s="17">
        <v>2049.04</v>
      </c>
      <c r="M11" s="17">
        <v>25</v>
      </c>
      <c r="N11" s="17">
        <f t="shared" ref="N11:N13" si="4">+I11+L11+M11</f>
        <v>2074.04</v>
      </c>
      <c r="O11" s="17"/>
      <c r="P11" s="16">
        <v>32781.620000000003</v>
      </c>
      <c r="Q11" s="15">
        <f t="shared" ref="Q11:Q12" si="5">+F11-P11</f>
        <v>117218.38</v>
      </c>
    </row>
    <row r="12" spans="3:17" x14ac:dyDescent="0.25">
      <c r="C12" s="21">
        <v>4</v>
      </c>
      <c r="D12" s="31" t="s">
        <v>36</v>
      </c>
      <c r="E12" s="42" t="s">
        <v>31</v>
      </c>
      <c r="F12" s="16">
        <v>150000</v>
      </c>
      <c r="G12" s="19">
        <v>4305</v>
      </c>
      <c r="H12" s="18">
        <v>4560</v>
      </c>
      <c r="I12" s="33"/>
      <c r="J12" s="16">
        <v>141135</v>
      </c>
      <c r="K12" s="16">
        <v>23866.61</v>
      </c>
      <c r="L12" s="17"/>
      <c r="M12" s="17"/>
      <c r="N12" s="17"/>
      <c r="O12" s="17"/>
      <c r="P12" s="16">
        <v>32781.620000000003</v>
      </c>
      <c r="Q12" s="15">
        <f t="shared" si="5"/>
        <v>117218.38</v>
      </c>
    </row>
    <row r="13" spans="3:17" x14ac:dyDescent="0.25">
      <c r="C13" s="21">
        <v>5</v>
      </c>
      <c r="D13" s="30" t="s">
        <v>35</v>
      </c>
      <c r="E13" s="42" t="s">
        <v>31</v>
      </c>
      <c r="F13" s="16">
        <v>150000</v>
      </c>
      <c r="G13" s="19">
        <f>IF(F13&gt;=[2]Datos!$D$14,([2]Datos!$D$14*[2]Datos!$C$14),IF(F13&lt;=[2]Datos!$D$14,(F13*[2]Datos!$C$14)))</f>
        <v>4305</v>
      </c>
      <c r="H13" s="18">
        <f>IF(F13&gt;=[2]Datos!$D$15,([2]Datos!$D$15*[2]Datos!$C$15),IF(F13&lt;=[2]Datos!$D$15,(F13*[2]Datos!$C$15)))</f>
        <v>4560</v>
      </c>
      <c r="I13" s="16"/>
      <c r="J13" s="16">
        <f t="shared" si="3"/>
        <v>141135</v>
      </c>
      <c r="K13" s="16">
        <f>IF(J13&lt;=[2]Datos!$G$7,"0",IF(J13&lt;=[2]Datos!$G$8,(J13-[2]Datos!$F$8)*[2]Datos!$I$6,IF(J13&lt;=[2]Datos!$G$9,[2]Datos!$I$8+(J13-[2]Datos!$F$9)*[2]Datos!$J$6,IF(J13&gt;=[2]Datos!$F$10,([2]Datos!$I$8+[2]Datos!$J$8)+(J13-[2]Datos!$F$10)*[2]Datos!$K$6))))</f>
        <v>23866.610666666667</v>
      </c>
      <c r="L13" s="17">
        <v>3733.1660000000002</v>
      </c>
      <c r="M13" s="17">
        <v>25</v>
      </c>
      <c r="N13" s="17">
        <f t="shared" si="4"/>
        <v>3758.1660000000002</v>
      </c>
      <c r="O13" s="17"/>
      <c r="P13" s="16">
        <v>32782.620000000003</v>
      </c>
      <c r="Q13" s="15">
        <f t="shared" ref="Q13" si="6">+F13-P13</f>
        <v>117217.38</v>
      </c>
    </row>
    <row r="14" spans="3:17" x14ac:dyDescent="0.25">
      <c r="C14" s="21">
        <v>6</v>
      </c>
      <c r="D14" s="20" t="s">
        <v>5</v>
      </c>
      <c r="E14" s="42" t="s">
        <v>31</v>
      </c>
      <c r="F14" s="28">
        <v>37333.33</v>
      </c>
      <c r="G14" s="27">
        <f>IF(F14&gt;=[1]Datos!$D$14,([1]Datos!$D$14*[1]Datos!$C$14),IF(F14&lt;=[1]Datos!$D$14,(F14*[1]Datos!$C$14)))</f>
        <v>1071.4665709999999</v>
      </c>
      <c r="H14" s="26">
        <f>IF(F14&gt;=[1]Datos!$D$15,([1]Datos!$D$15*[1]Datos!$C$15),IF(F14&lt;=[1]Datos!$D$15,(F14*[1]Datos!$C$15)))</f>
        <v>1134.9332320000001</v>
      </c>
      <c r="I14" s="25"/>
      <c r="J14" s="24">
        <f t="shared" si="0"/>
        <v>35126.930197000001</v>
      </c>
      <c r="K14" s="24">
        <f>IF(J14&lt;=[1]Datos!$G$7,"0",IF(J14&lt;=[1]Datos!$G$8,(J14-[1]Datos!$F$8)*[1]Datos!$I$6,IF(J14&lt;=[1]Datos!$G$9,[1]Datos!$I$8+(J14-[1]Datos!$F$9)*[1]Datos!$J$6,IF(J14&gt;=[1]Datos!$F$10,([1]Datos!$I$8+[1]Datos!$J$8)+(J14-[1]Datos!$F$10)*[1]Datos!$K$6))))</f>
        <v>66.288029549999919</v>
      </c>
      <c r="L14" s="25"/>
      <c r="M14" s="25">
        <v>25</v>
      </c>
      <c r="N14" s="25">
        <f t="shared" si="1"/>
        <v>25</v>
      </c>
      <c r="O14" s="25"/>
      <c r="P14" s="24">
        <v>2322.69</v>
      </c>
      <c r="Q14" s="15">
        <f t="shared" si="2"/>
        <v>35010.639999999999</v>
      </c>
    </row>
    <row r="15" spans="3:17" x14ac:dyDescent="0.25">
      <c r="C15" s="21">
        <v>7</v>
      </c>
      <c r="D15" s="31" t="s">
        <v>12</v>
      </c>
      <c r="E15" s="42" t="s">
        <v>31</v>
      </c>
      <c r="F15" s="16">
        <v>135000</v>
      </c>
      <c r="G15" s="19">
        <f>IF(F15&gt;=[1]Datos!$D$14,([1]Datos!$D$14*[1]Datos!$C$14),IF(F15&lt;=[1]Datos!$D$14,(F15*[1]Datos!$C$14)))</f>
        <v>3874.5</v>
      </c>
      <c r="H15" s="18">
        <v>4104</v>
      </c>
      <c r="I15" s="33"/>
      <c r="J15" s="16">
        <f t="shared" ref="J15:J17" si="7">+F15-(G15+H15+I15)</f>
        <v>127021.5</v>
      </c>
      <c r="K15" s="16">
        <v>20338.240000000002</v>
      </c>
      <c r="L15" s="19">
        <v>0</v>
      </c>
      <c r="M15" s="17">
        <v>25</v>
      </c>
      <c r="N15" s="17">
        <f t="shared" ref="N15:N16" si="8">+I15+L15+M15</f>
        <v>25</v>
      </c>
      <c r="O15" s="17"/>
      <c r="P15" s="16">
        <v>28366.74</v>
      </c>
      <c r="Q15" s="15">
        <f t="shared" ref="Q15:Q18" si="9">+F15-P15</f>
        <v>106633.26</v>
      </c>
    </row>
    <row r="16" spans="3:17" x14ac:dyDescent="0.25">
      <c r="C16" s="21">
        <v>8</v>
      </c>
      <c r="D16" s="31" t="s">
        <v>10</v>
      </c>
      <c r="E16" s="41" t="s">
        <v>30</v>
      </c>
      <c r="F16" s="29">
        <v>105000</v>
      </c>
      <c r="G16" s="19">
        <f>IF(F16&gt;=[1]Datos!$D$14,([1]Datos!$D$14*[1]Datos!$C$14),IF(F16&lt;=[1]Datos!$D$14,(F16*[1]Datos!$C$14)))</f>
        <v>3013.5</v>
      </c>
      <c r="H16" s="18">
        <f>IF(F16&gt;=[1]Datos!$D$15,([1]Datos!$D$15*[1]Datos!$C$15),IF(F16&lt;=[1]Datos!$D$15,(F16*[1]Datos!$C$15)))</f>
        <v>3192</v>
      </c>
      <c r="I16" s="16"/>
      <c r="J16" s="16">
        <f t="shared" si="7"/>
        <v>98794.5</v>
      </c>
      <c r="K16" s="16">
        <f>IF(J16&lt;=[1]Datos!$G$7,"0",IF(J16&lt;=[1]Datos!$G$8,(J16-[1]Datos!$F$8)*[1]Datos!$I$6,IF(J16&lt;=[1]Datos!$G$9,[1]Datos!$I$8+(J16-[1]Datos!$F$9)*[1]Datos!$J$6,IF(J16&gt;=[1]Datos!$F$10,([1]Datos!$I$8+[1]Datos!$J$8)+(J16-[1]Datos!$F$10)*[1]Datos!$K$6))))</f>
        <v>13281.485666666667</v>
      </c>
      <c r="L16" s="29"/>
      <c r="M16" s="17">
        <v>25</v>
      </c>
      <c r="N16" s="17">
        <f t="shared" si="8"/>
        <v>25</v>
      </c>
      <c r="O16" s="17"/>
      <c r="P16" s="16">
        <v>19536.990000000002</v>
      </c>
      <c r="Q16" s="15">
        <f t="shared" si="9"/>
        <v>85463.01</v>
      </c>
    </row>
    <row r="17" spans="3:17" x14ac:dyDescent="0.25">
      <c r="C17" s="21">
        <v>9</v>
      </c>
      <c r="D17" s="32" t="s">
        <v>34</v>
      </c>
      <c r="E17" s="41" t="s">
        <v>30</v>
      </c>
      <c r="F17" s="22">
        <v>100000</v>
      </c>
      <c r="G17" s="19">
        <f>IF(F17&gt;=[1]Datos!$D$14,([1]Datos!$D$14*[1]Datos!$C$14),IF(F17&lt;=[1]Datos!$D$14,(F17*[1]Datos!$C$14)))</f>
        <v>2870</v>
      </c>
      <c r="H17" s="18">
        <f>IF(F17&gt;=[1]Datos!$D$15,([1]Datos!$D$15*[1]Datos!$C$15),IF(F17&lt;=[1]Datos!$D$15,(F17*[1]Datos!$C$15)))</f>
        <v>3040</v>
      </c>
      <c r="I17" s="17"/>
      <c r="J17" s="16">
        <f t="shared" si="7"/>
        <v>94090</v>
      </c>
      <c r="K17" s="16">
        <f>IF(J17&lt;=[1]Datos!$G$7,"0",IF(J17&lt;=[1]Datos!$G$8,(J17-[1]Datos!$F$8)*[1]Datos!$I$6,IF(J17&lt;=[1]Datos!$G$9,[1]Datos!$I$8+(J17-[1]Datos!$F$9)*[1]Datos!$J$6,IF(J17&gt;=[1]Datos!$F$10,([1]Datos!$I$8+[1]Datos!$J$8)+(J17-[1]Datos!$F$10)*[1]Datos!$K$6))))</f>
        <v>12105.360666666667</v>
      </c>
      <c r="L17" s="17"/>
      <c r="M17" s="17">
        <v>25</v>
      </c>
      <c r="N17" s="17">
        <v>612.63</v>
      </c>
      <c r="O17" s="17"/>
      <c r="P17" s="16">
        <v>18040.37</v>
      </c>
      <c r="Q17" s="15">
        <f t="shared" si="9"/>
        <v>81959.63</v>
      </c>
    </row>
    <row r="18" spans="3:17" x14ac:dyDescent="0.25">
      <c r="C18" s="21">
        <v>10</v>
      </c>
      <c r="D18" s="23" t="s">
        <v>4</v>
      </c>
      <c r="E18" s="42" t="s">
        <v>31</v>
      </c>
      <c r="F18" s="22">
        <v>90000</v>
      </c>
      <c r="G18" s="19">
        <v>2583</v>
      </c>
      <c r="H18" s="18">
        <v>2736</v>
      </c>
      <c r="I18" s="17"/>
      <c r="J18" s="16">
        <f>+F18-G18-H18</f>
        <v>84681</v>
      </c>
      <c r="K18" s="16">
        <v>9753.1200000000008</v>
      </c>
      <c r="L18" s="17">
        <v>478.81</v>
      </c>
      <c r="M18" s="17">
        <v>25</v>
      </c>
      <c r="N18" s="17">
        <f>+L18+M18</f>
        <v>503.81</v>
      </c>
      <c r="O18" s="17"/>
      <c r="P18" s="16">
        <v>15097.12</v>
      </c>
      <c r="Q18" s="15">
        <f t="shared" si="9"/>
        <v>74902.880000000005</v>
      </c>
    </row>
    <row r="19" spans="3:17" x14ac:dyDescent="0.25">
      <c r="C19" s="21">
        <v>11</v>
      </c>
      <c r="D19" s="34" t="s">
        <v>37</v>
      </c>
      <c r="E19" s="42" t="s">
        <v>31</v>
      </c>
      <c r="F19" s="16">
        <v>100000</v>
      </c>
      <c r="G19" s="19">
        <f>IF(F19&gt;=[1]Datos!$D$14,([1]Datos!$D$14*[1]Datos!$C$14),IF(F19&lt;=[1]Datos!$D$14,(F19*[1]Datos!$C$14)))</f>
        <v>2870</v>
      </c>
      <c r="H19" s="18">
        <f>IF(F19&gt;=[1]Datos!$D$15,([1]Datos!$D$15*[1]Datos!$C$15),IF(F19&lt;=[1]Datos!$D$15,(F19*[1]Datos!$C$15)))</f>
        <v>3040</v>
      </c>
      <c r="I19" s="16"/>
      <c r="J19" s="16">
        <f t="shared" ref="J19" si="10">+F19-(G19+H19+I19)</f>
        <v>94090</v>
      </c>
      <c r="K19" s="16">
        <v>12105.37</v>
      </c>
      <c r="L19" s="17">
        <v>478.81</v>
      </c>
      <c r="M19" s="17">
        <v>25</v>
      </c>
      <c r="N19" s="17">
        <f>+L19+M19</f>
        <v>503.81</v>
      </c>
      <c r="O19" s="17"/>
      <c r="P19" s="16">
        <v>18040.37</v>
      </c>
      <c r="Q19" s="15">
        <f>+F19-P19</f>
        <v>81959.63</v>
      </c>
    </row>
    <row r="20" spans="3:17" x14ac:dyDescent="0.25">
      <c r="C20" s="21">
        <v>12</v>
      </c>
      <c r="D20" s="20" t="s">
        <v>2</v>
      </c>
      <c r="E20" s="41" t="s">
        <v>31</v>
      </c>
      <c r="F20" s="16">
        <v>65000</v>
      </c>
      <c r="G20" s="19">
        <v>1865.5</v>
      </c>
      <c r="H20" s="18">
        <v>1976</v>
      </c>
      <c r="I20" s="16"/>
      <c r="J20" s="16">
        <f>+F20-G20-H20</f>
        <v>61158.5</v>
      </c>
      <c r="K20" s="16">
        <v>4427.58</v>
      </c>
      <c r="L20" s="17">
        <v>213.77</v>
      </c>
      <c r="M20" s="17">
        <v>25</v>
      </c>
      <c r="N20" s="17">
        <v>513.77</v>
      </c>
      <c r="O20" s="17"/>
      <c r="P20" s="16">
        <v>8294.08</v>
      </c>
      <c r="Q20" s="15">
        <f>+F20-P20</f>
        <v>56705.919999999998</v>
      </c>
    </row>
    <row r="21" spans="3:17" x14ac:dyDescent="0.25">
      <c r="C21" s="21">
        <v>13</v>
      </c>
      <c r="D21" s="31" t="s">
        <v>3</v>
      </c>
      <c r="E21" s="22" t="s">
        <v>31</v>
      </c>
      <c r="F21" s="22">
        <v>71000</v>
      </c>
      <c r="G21" s="19">
        <v>2037.7</v>
      </c>
      <c r="H21" s="18">
        <v>2158.4</v>
      </c>
      <c r="I21" s="17"/>
      <c r="J21" s="16">
        <v>66803.899999999994</v>
      </c>
      <c r="K21" s="16">
        <v>5556.6556666666656</v>
      </c>
      <c r="L21" s="17"/>
      <c r="M21" s="17">
        <v>25</v>
      </c>
      <c r="N21" s="17">
        <v>25</v>
      </c>
      <c r="O21" s="17"/>
      <c r="P21" s="16">
        <v>9777.76</v>
      </c>
      <c r="Q21" s="15">
        <v>61222.244333333336</v>
      </c>
    </row>
    <row r="22" spans="3:17" x14ac:dyDescent="0.25">
      <c r="C22" s="21">
        <v>14</v>
      </c>
      <c r="D22" s="32" t="s">
        <v>39</v>
      </c>
      <c r="E22" s="22" t="s">
        <v>30</v>
      </c>
      <c r="F22" s="22">
        <v>65000</v>
      </c>
      <c r="G22" s="19">
        <v>1865.5</v>
      </c>
      <c r="H22" s="18">
        <v>1976</v>
      </c>
      <c r="I22" s="17"/>
      <c r="J22" s="16">
        <v>61158.5</v>
      </c>
      <c r="K22" s="16">
        <v>4427.58</v>
      </c>
      <c r="L22" s="17"/>
      <c r="M22" s="17">
        <v>25</v>
      </c>
      <c r="N22" s="17">
        <v>366.75</v>
      </c>
      <c r="O22" s="17"/>
      <c r="P22" s="16">
        <v>8294.08</v>
      </c>
      <c r="Q22" s="15">
        <f>+F22-P22</f>
        <v>56705.919999999998</v>
      </c>
    </row>
    <row r="23" spans="3:17" x14ac:dyDescent="0.25">
      <c r="C23" s="21">
        <v>15</v>
      </c>
      <c r="D23" s="32" t="s">
        <v>28</v>
      </c>
      <c r="E23" s="22" t="s">
        <v>31</v>
      </c>
      <c r="F23" s="22">
        <v>65000</v>
      </c>
      <c r="G23" s="19">
        <v>1865.5</v>
      </c>
      <c r="H23" s="18">
        <v>1976</v>
      </c>
      <c r="I23" s="17"/>
      <c r="J23" s="16">
        <v>61158.5</v>
      </c>
      <c r="K23" s="16">
        <v>4427.58</v>
      </c>
      <c r="L23" s="17"/>
      <c r="M23" s="17">
        <v>25</v>
      </c>
      <c r="N23" s="17">
        <v>519.29999999999995</v>
      </c>
      <c r="O23" s="17"/>
      <c r="P23" s="16">
        <v>8788.3799999999992</v>
      </c>
      <c r="Q23" s="15">
        <f>+F23-P23</f>
        <v>56211.62</v>
      </c>
    </row>
    <row r="24" spans="3:17" x14ac:dyDescent="0.25">
      <c r="C24" s="21">
        <v>16</v>
      </c>
      <c r="D24" s="31" t="s">
        <v>3</v>
      </c>
      <c r="E24" s="22" t="s">
        <v>30</v>
      </c>
      <c r="F24" s="22">
        <v>71000</v>
      </c>
      <c r="G24" s="19">
        <v>2037.7</v>
      </c>
      <c r="H24" s="18">
        <v>2158.4</v>
      </c>
      <c r="I24" s="17"/>
      <c r="J24" s="16">
        <v>66803.899999999994</v>
      </c>
      <c r="K24" s="16">
        <v>5556.6556666666656</v>
      </c>
      <c r="L24" s="17"/>
      <c r="M24" s="17">
        <v>25</v>
      </c>
      <c r="N24" s="17">
        <v>25</v>
      </c>
      <c r="O24" s="17"/>
      <c r="P24" s="16">
        <v>9802.76</v>
      </c>
      <c r="Q24" s="15">
        <v>61197.24</v>
      </c>
    </row>
    <row r="25" spans="3:17" x14ac:dyDescent="0.25">
      <c r="C25" s="21">
        <v>17</v>
      </c>
      <c r="D25" s="31" t="s">
        <v>3</v>
      </c>
      <c r="E25" s="22" t="s">
        <v>31</v>
      </c>
      <c r="F25" s="22">
        <v>71000</v>
      </c>
      <c r="G25" s="19">
        <v>2037.7</v>
      </c>
      <c r="H25" s="18">
        <v>2158.4</v>
      </c>
      <c r="I25" s="17"/>
      <c r="J25" s="16">
        <v>66803.899999999994</v>
      </c>
      <c r="K25" s="16">
        <v>5556.6556666666656</v>
      </c>
      <c r="L25" s="17">
        <v>1908</v>
      </c>
      <c r="M25" s="17">
        <v>25</v>
      </c>
      <c r="N25" s="17">
        <f>+L25+M25</f>
        <v>1933</v>
      </c>
      <c r="O25" s="17"/>
      <c r="P25" s="16">
        <v>9802.76</v>
      </c>
      <c r="Q25" s="15">
        <v>61197.24</v>
      </c>
    </row>
    <row r="26" spans="3:17" x14ac:dyDescent="0.25">
      <c r="C26" s="21">
        <v>18</v>
      </c>
      <c r="D26" s="31" t="s">
        <v>3</v>
      </c>
      <c r="E26" s="22" t="s">
        <v>30</v>
      </c>
      <c r="F26" s="22">
        <v>71000</v>
      </c>
      <c r="G26" s="19">
        <v>2037.7</v>
      </c>
      <c r="H26" s="18">
        <v>2158.4</v>
      </c>
      <c r="I26" s="17"/>
      <c r="J26" s="16">
        <v>66803.899999999994</v>
      </c>
      <c r="K26" s="16">
        <v>5556.6556666666656</v>
      </c>
      <c r="L26" s="17"/>
      <c r="M26" s="17">
        <v>25</v>
      </c>
      <c r="N26" s="17">
        <v>25</v>
      </c>
      <c r="O26" s="17">
        <v>9777.76</v>
      </c>
      <c r="P26" s="16">
        <v>9777.76</v>
      </c>
      <c r="Q26" s="15">
        <v>61222.239999999998</v>
      </c>
    </row>
    <row r="27" spans="3:17" x14ac:dyDescent="0.25">
      <c r="C27" s="21">
        <v>19</v>
      </c>
      <c r="D27" s="23" t="s">
        <v>3</v>
      </c>
      <c r="E27" s="22" t="s">
        <v>31</v>
      </c>
      <c r="F27" s="22">
        <v>86000</v>
      </c>
      <c r="G27" s="19">
        <v>2468.1999999999998</v>
      </c>
      <c r="H27" s="18">
        <v>2614.4</v>
      </c>
      <c r="I27" s="17"/>
      <c r="J27" s="16">
        <v>80917.399999999994</v>
      </c>
      <c r="K27" s="16">
        <v>8137.16</v>
      </c>
      <c r="L27" s="17">
        <v>2700.24</v>
      </c>
      <c r="M27" s="17">
        <v>25</v>
      </c>
      <c r="N27" s="17">
        <f>+L27+M27</f>
        <v>2725.24</v>
      </c>
      <c r="O27" s="17"/>
      <c r="P27" s="16">
        <v>15945</v>
      </c>
      <c r="Q27" s="15">
        <f>+F27-P27</f>
        <v>70055</v>
      </c>
    </row>
    <row r="28" spans="3:17" x14ac:dyDescent="0.25">
      <c r="C28" s="21">
        <v>20</v>
      </c>
      <c r="D28" s="23" t="s">
        <v>3</v>
      </c>
      <c r="E28" s="22" t="s">
        <v>31</v>
      </c>
      <c r="F28" s="22">
        <v>86000</v>
      </c>
      <c r="G28" s="19">
        <v>2468.1999999999998</v>
      </c>
      <c r="H28" s="18">
        <v>2614.4</v>
      </c>
      <c r="I28" s="17">
        <v>2380.2399999999998</v>
      </c>
      <c r="J28" s="16">
        <v>78537.16</v>
      </c>
      <c r="K28" s="16">
        <v>8812.2199999999993</v>
      </c>
      <c r="L28" s="17"/>
      <c r="M28" s="17">
        <v>25</v>
      </c>
      <c r="N28" s="17">
        <v>639</v>
      </c>
      <c r="O28" s="17"/>
      <c r="P28" s="16">
        <v>13944.82</v>
      </c>
      <c r="Q28" s="15">
        <f>+F28-P28</f>
        <v>72055.179999999993</v>
      </c>
    </row>
    <row r="29" spans="3:17" x14ac:dyDescent="0.25">
      <c r="C29" s="21">
        <v>21</v>
      </c>
      <c r="D29" s="20" t="s">
        <v>3</v>
      </c>
      <c r="E29" s="43" t="s">
        <v>30</v>
      </c>
      <c r="F29" s="16">
        <v>65000</v>
      </c>
      <c r="G29" s="19">
        <v>1865.5</v>
      </c>
      <c r="H29" s="18">
        <v>1976</v>
      </c>
      <c r="I29" s="16"/>
      <c r="J29" s="16">
        <v>61158.5</v>
      </c>
      <c r="K29" s="16">
        <v>4427.58</v>
      </c>
      <c r="L29" s="17">
        <v>1008.07</v>
      </c>
      <c r="M29" s="17">
        <v>25</v>
      </c>
      <c r="N29" s="17">
        <v>25</v>
      </c>
      <c r="O29" s="17"/>
      <c r="P29" s="16">
        <v>8788.3799999999992</v>
      </c>
      <c r="Q29" s="15">
        <f>+F29-P29</f>
        <v>56211.62</v>
      </c>
    </row>
    <row r="30" spans="3:17" x14ac:dyDescent="0.25">
      <c r="C30" s="21">
        <v>22</v>
      </c>
      <c r="D30" s="32" t="s">
        <v>38</v>
      </c>
      <c r="E30" s="44" t="s">
        <v>31</v>
      </c>
      <c r="F30" s="16">
        <v>71000</v>
      </c>
      <c r="G30" s="19">
        <f>IF(F30&gt;=[1]Datos!$D$14,([1]Datos!$D$14*[1]Datos!$C$14),IF(F30&lt;=[1]Datos!$D$14,(F30*[1]Datos!$C$14)))</f>
        <v>2037.7</v>
      </c>
      <c r="H30" s="18">
        <f>IF(F30&gt;=[1]Datos!$D$15,([1]Datos!$D$15*[1]Datos!$C$15),IF(F30&lt;=[1]Datos!$D$15,(F30*[1]Datos!$C$15)))</f>
        <v>2158.4</v>
      </c>
      <c r="I30" s="33"/>
      <c r="J30" s="16">
        <f t="shared" ref="J30" si="11">+F30-(G30+H30+I30)</f>
        <v>66803.899999999994</v>
      </c>
      <c r="K30" s="16">
        <v>5556.66</v>
      </c>
      <c r="L30" s="17">
        <v>6214.83</v>
      </c>
      <c r="M30" s="17">
        <v>25</v>
      </c>
      <c r="N30" s="17">
        <v>25</v>
      </c>
      <c r="O30" s="17"/>
      <c r="P30" s="16">
        <v>15625.84</v>
      </c>
      <c r="Q30" s="15">
        <f t="shared" ref="Q30" si="12">+F30-P30</f>
        <v>55374.16</v>
      </c>
    </row>
    <row r="31" spans="3:17" x14ac:dyDescent="0.25">
      <c r="C31" s="21">
        <v>23</v>
      </c>
      <c r="D31" s="32" t="s">
        <v>11</v>
      </c>
      <c r="E31" s="43" t="s">
        <v>31</v>
      </c>
      <c r="F31" s="16">
        <v>60000</v>
      </c>
      <c r="G31" s="19">
        <f>IF(F31&gt;=[1]Datos!$D$14,([1]Datos!$D$14*[1]Datos!$C$14),IF(F31&lt;=[1]Datos!$D$14,(F31*[1]Datos!$C$14)))</f>
        <v>1722</v>
      </c>
      <c r="H31" s="18">
        <f>IF(F31&gt;=[1]Datos!$D$15,([1]Datos!$D$15*[1]Datos!$C$15),IF(F31&lt;=[1]Datos!$D$15,(F31*[1]Datos!$C$15)))</f>
        <v>1824</v>
      </c>
      <c r="I31" s="33">
        <v>1190.1199999999999</v>
      </c>
      <c r="J31" s="16">
        <f>+F31-(G31+H31+I31)</f>
        <v>55263.88</v>
      </c>
      <c r="K31" s="16">
        <v>3216.65</v>
      </c>
      <c r="L31" s="17">
        <v>1824</v>
      </c>
      <c r="M31" s="17">
        <v>25</v>
      </c>
      <c r="N31" s="17">
        <v>5382.38</v>
      </c>
      <c r="O31" s="17"/>
      <c r="P31" s="16">
        <v>10114.969999999999</v>
      </c>
      <c r="Q31" s="15">
        <f t="shared" ref="Q31:Q37" si="13">+F31-P31</f>
        <v>49885.03</v>
      </c>
    </row>
    <row r="32" spans="3:17" x14ac:dyDescent="0.25">
      <c r="C32" s="21">
        <v>24</v>
      </c>
      <c r="D32" s="32" t="s">
        <v>40</v>
      </c>
      <c r="E32" s="43" t="s">
        <v>30</v>
      </c>
      <c r="F32" s="16">
        <v>86000</v>
      </c>
      <c r="G32" s="19">
        <v>2468.1999999999998</v>
      </c>
      <c r="H32" s="18">
        <v>2614.4</v>
      </c>
      <c r="I32" s="33"/>
      <c r="J32" s="16">
        <f>+F32-(G32+H32+I32)</f>
        <v>80917.399999999994</v>
      </c>
      <c r="K32" s="16">
        <v>8812.2199999999993</v>
      </c>
      <c r="L32" s="17"/>
      <c r="M32" s="17">
        <v>25</v>
      </c>
      <c r="N32" s="17"/>
      <c r="O32" s="17"/>
      <c r="P32" s="16">
        <v>13919.82</v>
      </c>
      <c r="Q32" s="15">
        <v>72080.179999999993</v>
      </c>
    </row>
    <row r="33" spans="3:17" x14ac:dyDescent="0.25">
      <c r="C33" s="21">
        <v>25</v>
      </c>
      <c r="D33" s="32" t="s">
        <v>40</v>
      </c>
      <c r="E33" s="43" t="s">
        <v>30</v>
      </c>
      <c r="F33" s="16">
        <v>86000</v>
      </c>
      <c r="G33" s="19">
        <v>2468.1999999999998</v>
      </c>
      <c r="H33" s="18">
        <v>2614.4</v>
      </c>
      <c r="I33" s="33"/>
      <c r="J33" s="16"/>
      <c r="K33" s="16">
        <v>8812.2199999999993</v>
      </c>
      <c r="L33" s="17"/>
      <c r="M33" s="17">
        <v>25</v>
      </c>
      <c r="N33" s="17"/>
      <c r="O33" s="17"/>
      <c r="P33" s="16">
        <v>13919.82</v>
      </c>
      <c r="Q33" s="15">
        <v>72080.179999999993</v>
      </c>
    </row>
    <row r="34" spans="3:17" x14ac:dyDescent="0.25">
      <c r="C34" s="21">
        <v>26</v>
      </c>
      <c r="D34" s="32" t="s">
        <v>8</v>
      </c>
      <c r="E34" s="43" t="s">
        <v>31</v>
      </c>
      <c r="F34" s="16">
        <v>55000</v>
      </c>
      <c r="G34" s="19">
        <v>1578.5</v>
      </c>
      <c r="H34" s="18">
        <v>1672</v>
      </c>
      <c r="I34" s="33"/>
      <c r="J34" s="16">
        <v>51749.5</v>
      </c>
      <c r="K34" s="16">
        <v>2559.67</v>
      </c>
      <c r="L34" s="17"/>
      <c r="M34" s="17">
        <v>25</v>
      </c>
      <c r="N34" s="17"/>
      <c r="O34" s="17"/>
      <c r="P34" s="16">
        <v>5860.18</v>
      </c>
      <c r="Q34" s="15">
        <v>49139.82</v>
      </c>
    </row>
    <row r="35" spans="3:17" x14ac:dyDescent="0.25">
      <c r="C35" s="21">
        <v>27</v>
      </c>
      <c r="D35" s="32" t="s">
        <v>8</v>
      </c>
      <c r="E35" s="43" t="s">
        <v>30</v>
      </c>
      <c r="F35" s="16">
        <v>55000</v>
      </c>
      <c r="G35" s="19">
        <v>1578.5</v>
      </c>
      <c r="H35" s="18">
        <v>1672</v>
      </c>
      <c r="I35" s="33"/>
      <c r="J35" s="16">
        <v>51749.5</v>
      </c>
      <c r="K35" s="16">
        <v>2559.67</v>
      </c>
      <c r="L35" s="17"/>
      <c r="M35" s="17">
        <v>25</v>
      </c>
      <c r="N35" s="17">
        <v>25</v>
      </c>
      <c r="O35" s="17"/>
      <c r="P35" s="16">
        <v>5835.18</v>
      </c>
      <c r="Q35" s="15">
        <v>49164.82</v>
      </c>
    </row>
    <row r="36" spans="3:17" x14ac:dyDescent="0.25">
      <c r="C36" s="21">
        <v>28</v>
      </c>
      <c r="D36" s="32" t="s">
        <v>41</v>
      </c>
      <c r="E36" s="43" t="s">
        <v>31</v>
      </c>
      <c r="F36" s="16">
        <v>71000</v>
      </c>
      <c r="G36" s="19">
        <v>2037.7</v>
      </c>
      <c r="H36" s="18">
        <v>2158.4</v>
      </c>
      <c r="I36" s="33"/>
      <c r="J36" s="16">
        <v>66803.899999999994</v>
      </c>
      <c r="K36" s="16">
        <v>5556.66</v>
      </c>
      <c r="L36" s="17"/>
      <c r="M36" s="17">
        <v>25</v>
      </c>
      <c r="N36" s="17">
        <v>2158.4</v>
      </c>
      <c r="O36" s="17"/>
      <c r="P36" s="16">
        <v>9777.76</v>
      </c>
      <c r="Q36" s="15">
        <v>61222.239999999998</v>
      </c>
    </row>
    <row r="37" spans="3:17" x14ac:dyDescent="0.25">
      <c r="C37" s="21">
        <v>29</v>
      </c>
      <c r="D37" s="31" t="s">
        <v>7</v>
      </c>
      <c r="E37" s="21" t="s">
        <v>30</v>
      </c>
      <c r="F37" s="29">
        <v>55000</v>
      </c>
      <c r="G37" s="19">
        <f>IF(F37&gt;=[1]Datos!$D$14,([1]Datos!$D$14*[1]Datos!$C$14),IF(F37&lt;=[1]Datos!$D$14,(F37*[1]Datos!$C$14)))</f>
        <v>1578.5</v>
      </c>
      <c r="H37" s="19">
        <f>IF(F37&gt;=[1]Datos!$D$15,([1]Datos!$D$15*[1]Datos!$C$15),IF(F37&lt;=[1]Datos!$D$15,(F37*[1]Datos!$C$15)))</f>
        <v>1672</v>
      </c>
      <c r="I37" s="17"/>
      <c r="J37" s="29">
        <f t="shared" ref="J37" si="14">+F37-(G37+H37+I37)</f>
        <v>51749.5</v>
      </c>
      <c r="K37" s="29">
        <f>IF(J37&lt;=[1]Datos!$G$7,"0",IF(J37&lt;=[1]Datos!$G$8,(J37-[1]Datos!$F$8)*[1]Datos!$I$6,IF(J37&lt;=[1]Datos!$G$9,[1]Datos!$I$8+(J37-[1]Datos!$F$9)*[1]Datos!$J$6,IF(J37&gt;=[1]Datos!$F$10,([1]Datos!$I$8+[1]Datos!$J$8)+(J37-[1]Datos!$F$10)*[1]Datos!$K$6))))</f>
        <v>2559.6734999999994</v>
      </c>
      <c r="L37" s="17"/>
      <c r="M37" s="17">
        <v>25</v>
      </c>
      <c r="N37" s="17">
        <f t="shared" ref="N37" si="15">+I37+L37+M37</f>
        <v>25</v>
      </c>
      <c r="O37" s="17"/>
      <c r="P37" s="29">
        <v>5860.18</v>
      </c>
      <c r="Q37" s="15">
        <f t="shared" si="13"/>
        <v>49139.82</v>
      </c>
    </row>
    <row r="38" spans="3:17" x14ac:dyDescent="0.25">
      <c r="C38" s="21">
        <v>30</v>
      </c>
      <c r="D38" s="31" t="s">
        <v>8</v>
      </c>
      <c r="E38" s="44" t="s">
        <v>30</v>
      </c>
      <c r="F38" s="16">
        <v>55000</v>
      </c>
      <c r="G38" s="19">
        <v>1578.5</v>
      </c>
      <c r="H38" s="18">
        <v>1672</v>
      </c>
      <c r="I38" s="17">
        <v>1190.1199999999999</v>
      </c>
      <c r="J38" s="16">
        <v>39268.58</v>
      </c>
      <c r="K38" s="16">
        <v>2357.16</v>
      </c>
      <c r="L38" s="17"/>
      <c r="M38" s="17">
        <v>25</v>
      </c>
      <c r="N38" s="17">
        <v>25</v>
      </c>
      <c r="O38" s="17"/>
      <c r="P38" s="16">
        <v>6982.78</v>
      </c>
      <c r="Q38" s="15">
        <f>+F38-P38</f>
        <v>48017.22</v>
      </c>
    </row>
    <row r="39" spans="3:17" x14ac:dyDescent="0.25">
      <c r="C39" s="21">
        <v>31</v>
      </c>
      <c r="D39" s="32" t="s">
        <v>8</v>
      </c>
      <c r="E39" s="44" t="s">
        <v>31</v>
      </c>
      <c r="F39" s="16">
        <v>45000</v>
      </c>
      <c r="G39" s="19">
        <v>1291.5</v>
      </c>
      <c r="H39" s="18">
        <v>1368</v>
      </c>
      <c r="I39" s="33"/>
      <c r="J39" s="16">
        <v>42340.5</v>
      </c>
      <c r="K39" s="16">
        <v>1148.3234999999997</v>
      </c>
      <c r="L39" s="17">
        <v>366.75</v>
      </c>
      <c r="M39" s="17">
        <v>25</v>
      </c>
      <c r="N39" s="17">
        <v>391.75</v>
      </c>
      <c r="O39" s="17"/>
      <c r="P39" s="16">
        <v>3832.83</v>
      </c>
      <c r="Q39" s="15">
        <v>41167.17</v>
      </c>
    </row>
    <row r="40" spans="3:17" ht="16.5" thickBot="1" x14ac:dyDescent="0.3">
      <c r="C40" s="21">
        <v>32</v>
      </c>
      <c r="D40" s="31" t="s">
        <v>8</v>
      </c>
      <c r="E40" s="44" t="s">
        <v>30</v>
      </c>
      <c r="F40" s="22">
        <v>55000</v>
      </c>
      <c r="G40" s="19">
        <v>1578.5</v>
      </c>
      <c r="H40" s="18">
        <v>1672</v>
      </c>
      <c r="I40" s="33"/>
      <c r="J40" s="16">
        <v>38576.9</v>
      </c>
      <c r="K40" s="16">
        <v>2559.3200000000002</v>
      </c>
      <c r="L40" s="17"/>
      <c r="M40" s="17">
        <v>25</v>
      </c>
      <c r="N40" s="17">
        <v>25</v>
      </c>
      <c r="O40" s="17"/>
      <c r="P40" s="16">
        <v>5835.18</v>
      </c>
      <c r="Q40" s="15">
        <f>+F40-P40</f>
        <v>49164.82</v>
      </c>
    </row>
    <row r="41" spans="3:17" ht="16.5" thickBot="1" x14ac:dyDescent="0.3">
      <c r="C41" s="45" t="s">
        <v>1</v>
      </c>
      <c r="D41" s="46"/>
      <c r="E41" s="46"/>
      <c r="F41" s="14">
        <f>SUM(F9:F40)</f>
        <v>2692333.33</v>
      </c>
      <c r="G41" s="10">
        <f>SUM(G9:G40)</f>
        <v>77269.966570999968</v>
      </c>
      <c r="H41" s="13">
        <f>SUM(H9:H40)</f>
        <v>81774.733231999999</v>
      </c>
      <c r="I41" s="10">
        <f>SUM(I9:I31)</f>
        <v>3570.3599999999997</v>
      </c>
      <c r="J41" s="13">
        <f>SUM(J9:J37)</f>
        <v>2350006.3701969991</v>
      </c>
      <c r="K41" s="10">
        <f>SUM(K9:K40)</f>
        <v>269247.29469621659</v>
      </c>
      <c r="L41" s="12">
        <v>32335.93</v>
      </c>
      <c r="M41" s="11">
        <f>SUM(M9:M37)</f>
        <v>700</v>
      </c>
      <c r="N41" s="12">
        <f>SUM(N9:N31)</f>
        <v>19756.896000000001</v>
      </c>
      <c r="O41" s="11">
        <f>SUM(O9:O31)</f>
        <v>9777.76</v>
      </c>
      <c r="P41" s="10">
        <f>SUM(P9:P40)</f>
        <v>443656.80000000005</v>
      </c>
      <c r="Q41" s="9">
        <f>SUM(Q9:Q40)</f>
        <v>2248676.5343333334</v>
      </c>
    </row>
    <row r="42" spans="3:17" x14ac:dyDescent="0.25">
      <c r="C42" s="8"/>
      <c r="D42" s="8"/>
      <c r="E42" s="8"/>
      <c r="F42" s="6"/>
      <c r="G42" s="6"/>
      <c r="H42" s="6"/>
      <c r="I42" s="6"/>
      <c r="J42" s="6"/>
      <c r="K42" s="6"/>
      <c r="L42" s="7"/>
      <c r="M42" s="7"/>
      <c r="N42" s="7"/>
      <c r="O42" s="7"/>
      <c r="P42" s="6"/>
      <c r="Q42" s="6"/>
    </row>
    <row r="43" spans="3:17" x14ac:dyDescent="0.25">
      <c r="C43" s="8"/>
      <c r="D43" s="8"/>
      <c r="E43" s="8"/>
      <c r="F43" s="6"/>
      <c r="G43" s="6"/>
      <c r="H43" s="6"/>
      <c r="I43" s="6"/>
      <c r="J43" s="6"/>
      <c r="K43" s="6"/>
      <c r="L43" s="7"/>
      <c r="M43" s="7"/>
      <c r="N43" s="7"/>
      <c r="O43" s="7"/>
      <c r="P43" s="6"/>
      <c r="Q43" s="6"/>
    </row>
    <row r="44" spans="3:17" x14ac:dyDescent="0.25">
      <c r="C44" s="8"/>
      <c r="D44" s="8"/>
      <c r="E44" s="8"/>
      <c r="F44" s="6"/>
      <c r="G44" s="6"/>
      <c r="H44" s="6"/>
      <c r="I44" s="6"/>
      <c r="J44" s="6"/>
      <c r="K44" s="6"/>
      <c r="L44" s="7"/>
      <c r="M44" s="7"/>
      <c r="N44" s="7"/>
      <c r="O44" s="7"/>
      <c r="P44" s="6"/>
      <c r="Q44" s="6"/>
    </row>
    <row r="45" spans="3:17" x14ac:dyDescent="0.25">
      <c r="C45" s="8"/>
      <c r="D45" s="8"/>
      <c r="E45" s="8"/>
      <c r="F45" s="6"/>
      <c r="G45" s="6"/>
      <c r="H45" s="6"/>
      <c r="I45" s="6"/>
      <c r="J45" s="6"/>
      <c r="K45" s="6"/>
      <c r="L45" s="7"/>
      <c r="M45" s="7"/>
      <c r="N45" s="7"/>
      <c r="O45" s="7"/>
      <c r="P45" s="6"/>
      <c r="Q45" s="5"/>
    </row>
    <row r="46" spans="3:17" x14ac:dyDescent="0.25">
      <c r="D46" s="2" t="s">
        <v>44</v>
      </c>
      <c r="F46" s="3"/>
      <c r="I46" s="2" t="s">
        <v>0</v>
      </c>
      <c r="J46" s="2"/>
      <c r="N46" s="2" t="s">
        <v>48</v>
      </c>
      <c r="O46" s="2"/>
    </row>
    <row r="47" spans="3:17" x14ac:dyDescent="0.25">
      <c r="D47" s="2"/>
      <c r="F47" s="3"/>
      <c r="I47" s="2"/>
      <c r="J47" s="2"/>
      <c r="N47" s="2"/>
      <c r="O47" s="2"/>
    </row>
    <row r="48" spans="3:17" x14ac:dyDescent="0.25">
      <c r="D48" s="48" t="s">
        <v>45</v>
      </c>
      <c r="I48" s="48" t="s">
        <v>32</v>
      </c>
      <c r="J48" s="2"/>
      <c r="N48" s="48" t="s">
        <v>43</v>
      </c>
      <c r="O48" s="2"/>
    </row>
    <row r="49" spans="4:15" x14ac:dyDescent="0.25">
      <c r="D49" s="2" t="s">
        <v>46</v>
      </c>
      <c r="I49" s="2" t="s">
        <v>49</v>
      </c>
      <c r="J49" s="2"/>
      <c r="N49" s="2" t="s">
        <v>47</v>
      </c>
      <c r="O49" s="2"/>
    </row>
    <row r="50" spans="4:15" x14ac:dyDescent="0.25">
      <c r="F50" s="3"/>
      <c r="I50" s="2"/>
      <c r="J50" s="2"/>
      <c r="N50" s="2"/>
      <c r="O50" s="2"/>
    </row>
    <row r="51" spans="4:15" x14ac:dyDescent="0.25">
      <c r="F51" s="3"/>
      <c r="N51" s="2"/>
      <c r="O51" s="2"/>
    </row>
    <row r="52" spans="4:15" x14ac:dyDescent="0.25">
      <c r="D52" s="4"/>
      <c r="E52" s="4"/>
      <c r="F52" s="3"/>
    </row>
    <row r="53" spans="4:15" x14ac:dyDescent="0.25">
      <c r="F53" s="3"/>
    </row>
  </sheetData>
  <mergeCells count="3">
    <mergeCell ref="C41:E41"/>
    <mergeCell ref="C4:Q4"/>
    <mergeCell ref="C5:Q5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2022-05-05T20:05:15Z</cp:lastPrinted>
  <dcterms:created xsi:type="dcterms:W3CDTF">2021-11-15T17:38:26Z</dcterms:created>
  <dcterms:modified xsi:type="dcterms:W3CDTF">2022-05-05T20:05:47Z</dcterms:modified>
</cp:coreProperties>
</file>