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Septoiembre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9" l="1"/>
  <c r="E26" i="9"/>
  <c r="F26" i="9"/>
  <c r="G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 l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Y57" i="9" s="1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 s="1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Y27" i="9" l="1"/>
  <c r="Y11" i="9"/>
  <c r="Y10" i="9"/>
  <c r="Y14" i="9"/>
  <c r="Y17" i="9"/>
  <c r="Y20" i="9"/>
  <c r="Y21" i="9"/>
  <c r="Y23" i="9"/>
  <c r="Y31" i="9"/>
  <c r="Y63" i="9"/>
  <c r="Y16" i="9"/>
  <c r="Y18" i="9"/>
  <c r="Y22" i="9"/>
  <c r="Y24" i="9"/>
  <c r="Y28" i="9"/>
  <c r="Y32" i="9"/>
  <c r="Y34" i="9"/>
  <c r="Y42" i="9"/>
  <c r="Y12" i="9"/>
  <c r="Y19" i="9"/>
  <c r="Y37" i="9"/>
  <c r="Y39" i="9"/>
  <c r="Y41" i="9"/>
  <c r="Y43" i="9"/>
  <c r="Y13" i="9"/>
  <c r="Y29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62" i="9"/>
  <c r="W62" i="9"/>
  <c r="X52" i="9"/>
  <c r="W52" i="9"/>
  <c r="T44" i="9"/>
  <c r="X35" i="9"/>
  <c r="X25" i="9"/>
  <c r="Y25" i="9" l="1"/>
  <c r="Y9" i="9"/>
  <c r="Y15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F44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F62" i="9"/>
  <c r="G67" i="9"/>
  <c r="G9" i="9"/>
  <c r="D35" i="9"/>
  <c r="D62" i="9"/>
  <c r="E35" i="9"/>
  <c r="E62" i="9"/>
  <c r="F35" i="9"/>
  <c r="G25" i="9"/>
  <c r="G52" i="9"/>
  <c r="E9" i="9"/>
  <c r="H25" i="9"/>
  <c r="T25" i="9"/>
  <c r="H52" i="9"/>
  <c r="T52" i="9"/>
  <c r="Y52" i="9" s="1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62" i="9" l="1"/>
  <c r="Y35" i="9"/>
  <c r="Y78" i="9" s="1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O78" i="9" l="1"/>
  <c r="I78" i="9"/>
  <c r="S78" i="9"/>
  <c r="P78" i="9"/>
  <c r="N78" i="9"/>
  <c r="L78" i="9"/>
  <c r="K78" i="9"/>
  <c r="M78" i="9"/>
  <c r="J78" i="9"/>
  <c r="Q78" i="9"/>
  <c r="D15" i="9"/>
  <c r="D78" i="9" l="1"/>
  <c r="D116" i="9" l="1"/>
</calcChain>
</file>

<file path=xl/sharedStrings.xml><?xml version="1.0" encoding="utf-8"?>
<sst xmlns="http://schemas.openxmlformats.org/spreadsheetml/2006/main" count="181" uniqueCount="170">
  <si>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</si>
  <si>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</si>
  <si>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</si>
  <si>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</si>
  <si>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</si>
  <si>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</si>
  <si>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</si>
  <si>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</si>
  <si>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</si>
  <si>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</si>
  <si>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</si>
  <si>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</si>
  <si>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</si>
  <si>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</si>
  <si>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</si>
  <si>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</si>
  <si>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</si>
  <si>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</si>
  <si>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</si>
  <si>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</si>
  <si>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</si>
  <si>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</si>
  <si>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</si>
  <si>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</si>
  <si>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</si>
  <si>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</si>
  <si>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</si>
  <si>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</si>
  <si>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</si>
  <si>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</si>
  <si>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</si>
  <si>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</si>
  <si>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</si>
  <si>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</si>
  <si>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</si>
  <si>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</si>
  <si>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</si>
  <si>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</si>
  <si>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</si>
  <si>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</si>
  <si>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</si>
  <si>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</si>
  <si>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</si>
  <si>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</si>
  <si>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</si>
  <si>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</si>
  <si>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</si>
  <si>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</si>
  <si>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</si>
  <si>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</si>
  <si>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</si>
  <si>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</si>
  <si>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</si>
  <si>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</si>
  <si>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</si>
  <si>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</si>
  <si>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</si>
  <si>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</si>
  <si>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</si>
  <si>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</si>
  <si>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</si>
  <si>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</si>
  <si>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</si>
  <si>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</si>
  <si>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</si>
  <si>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</si>
  <si>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</si>
  <si>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</si>
  <si>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</si>
  <si>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</si>
  <si>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</si>
  <si>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</si>
  <si>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</si>
  <si>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</si>
  <si>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</si>
  <si>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</si>
  <si>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</si>
  <si>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</si>
  <si>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</si>
  <si>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</si>
  <si>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</si>
  <si>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</si>
  <si>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</si>
  <si>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</si>
  <si>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</si>
  <si>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</si>
  <si>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</si>
  <si>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</si>
  <si>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</si>
  <si>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</si>
  <si>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</si>
  <si>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</si>
  <si>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</si>
  <si>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</si>
  <si>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</si>
  <si>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</si>
  <si>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</si>
  <si>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</si>
  <si>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</si>
  <si>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</si>
  <si>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</si>
  <si>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</si>
  <si>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</si>
  <si>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</si>
  <si>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</si>
  <si>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</si>
  <si>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</si>
  <si>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</si>
  <si>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</si>
  <si>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</si>
  <si>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</si>
  <si>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</si>
  <si>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</si>
  <si>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</si>
  <si>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</si>
  <si>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</si>
  <si>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</si>
  <si>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</si>
  <si>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</si>
  <si>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</si>
  <si>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</si>
  <si>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</si>
  <si>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</si>
  <si>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</si>
  <si>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</si>
  <si>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</si>
  <si>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</si>
  <si>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</si>
  <si>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</si>
  <si>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</si>
  <si>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</si>
  <si>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</si>
  <si>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</si>
  <si>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</si>
  <si>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</si>
  <si>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</si>
  <si>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</si>
  <si>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</si>
  <si>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</si>
  <si>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</si>
  <si>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</si>
  <si>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</si>
  <si>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</si>
  <si>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</si>
  <si>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</si>
  <si>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</si>
  <si>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</si>
  <si>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</si>
  <si>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</si>
  <si>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</si>
  <si>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</si>
  <si>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</si>
  <si>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</si>
  <si>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</si>
  <si>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</si>
  <si>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</si>
  <si>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</si>
  <si>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</si>
  <si>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</si>
  <si>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</si>
  <si>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</si>
  <si>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</si>
  <si>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</si>
  <si>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</si>
  <si>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</si>
  <si>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Prueba Zero</t>
  </si>
  <si>
    <t>.</t>
  </si>
  <si>
    <t>Leslie M. Coste Pérez</t>
  </si>
  <si>
    <t>Analista de Presupuesto</t>
  </si>
  <si>
    <t>TOTALES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</si>
</sst>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5876140.9699999988</v>
          </cell>
          <cell r="K13">
            <v>9294103.120000001</v>
          </cell>
          <cell r="L13">
            <v>18955928.649999999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7676686.3899999997</v>
          </cell>
          <cell r="K15">
            <v>7001376.620000001</v>
          </cell>
          <cell r="L15">
            <v>6560094.6299999999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6644054.0099999998</v>
          </cell>
          <cell r="K16">
            <v>5844650.3900000006</v>
          </cell>
          <cell r="L16">
            <v>5381750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/>
          <cell r="N18"/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/>
          <cell r="N22"/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/>
          <cell r="N23"/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/>
          <cell r="N24"/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/>
          <cell r="N26"/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1351471.1800000002</v>
          </cell>
          <cell r="K31">
            <v>94831.57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937471.18</v>
          </cell>
          <cell r="K33">
            <v>94831.57</v>
          </cell>
          <cell r="L33"/>
          <cell r="M33"/>
          <cell r="N33"/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/>
          <cell r="N36"/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/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/>
          <cell r="N47"/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/>
          <cell r="N49"/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/>
          <cell r="N51"/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/>
          <cell r="N57"/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/>
          <cell r="N59"/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/>
          <cell r="N61"/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/>
          <cell r="N63"/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/>
          <cell r="N65"/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/>
          <cell r="N68"/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/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/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/>
          <cell r="N83"/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/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/>
          <cell r="N94"/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0</v>
          </cell>
          <cell r="N96">
            <v>0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0</v>
          </cell>
          <cell r="N98">
            <v>0</v>
          </cell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/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/>
          <cell r="N106"/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/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/>
          <cell r="N115"/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/>
          <cell r="N117"/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/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0</v>
          </cell>
          <cell r="N125">
            <v>0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/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/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/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/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/>
          <cell r="N161"/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/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/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/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/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/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/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/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/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/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/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/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77" activePane="bottomRight" state="frozen"/>
      <selection pane="topRight" activeCell="D1" sqref="D1"/>
      <selection pane="bottomLeft" activeCell="A11" sqref="A11"/>
      <selection pane="bottomRight" activeCell="Y52" sqref="Y52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7676686.3899999997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+Y10+Y11+Y12+Y13+Y14</f>
        <v>69382055.569999993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6644054.0099999998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0</v>
      </c>
      <c r="W10" s="10">
        <f>IFERROR(VLOOKUP(A10,'[1]Reporte Devengado Aprobado'!$B:$O,13,FALSE),0)</f>
        <v>0</v>
      </c>
      <c r="X10" s="10">
        <f>IFERROR(VLOOKUP(A10,'[1]Reporte Devengado Aprobado'!$B:$O,14,FALSE),0)</f>
        <v>0</v>
      </c>
      <c r="Y10" s="10">
        <f>+C10+D10+E10+F10+G10+H10+R10+T10+U10</f>
        <v>52754811.379999995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0</v>
      </c>
      <c r="W11" s="10">
        <f>IFERROR(VLOOKUP(A11,'[1]Reporte Devengado Aprobado'!$B:$O,13,FALSE),0)</f>
        <v>0</v>
      </c>
      <c r="X11" s="10">
        <f>IFERROR(VLOOKUP(A11,'[1]Reporte Devengado Aprobado'!$B:$O,14,FALSE),0)</f>
        <v>0</v>
      </c>
      <c r="Y11" s="10">
        <f>+D11+E11+F11+G11+H11+R11+T11+U11</f>
        <v>9995966.6799999997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0</v>
      </c>
      <c r="W14" s="10">
        <f>IFERROR(VLOOKUP(A14,'[1]Reporte Devengado Aprobado'!$B:$O,13,FALSE),0)</f>
        <v>0</v>
      </c>
      <c r="X14" s="10">
        <f>IFERROR(VLOOKUP(A14,'[1]Reporte Devengado Aprobado'!$B:$O,14,FALSE),0)</f>
        <v>0</v>
      </c>
      <c r="Y14" s="10">
        <f>+C14+D14+E14+F14+G14+H14+R14+T14+U14</f>
        <v>6631277.5100000007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>+Y16+Y17+Y18+Y19+Y20+Y21+Y22+Y23+Y24</f>
        <v>16214562.42</v>
      </c>
      <c r="Z15" s="33"/>
    </row>
    <row r="16" spans="1:27" x14ac:dyDescent="0.25">
      <c r="A16" s="16" t="s">
        <v>33</v>
      </c>
      <c r="B16" s="17" t="s">
        <v>34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0</v>
      </c>
      <c r="W16" s="18">
        <f>IFERROR(VLOOKUP(A16,'[1]Reporte Devengado Aprobado'!$B:$O,13,FALSE),0)</f>
        <v>0</v>
      </c>
      <c r="X16" s="18">
        <f>IFERROR(VLOOKUP(A16,'[1]Reporte Devengado Aprobado'!$B:$O,14,FALSE),0)</f>
        <v>0</v>
      </c>
      <c r="Y16" s="10">
        <f>+C16+D16+E16+F16+G16+H16+R16+T16+U16</f>
        <v>3415203.9</v>
      </c>
      <c r="Z16" s="19"/>
    </row>
    <row r="17" spans="1:26" x14ac:dyDescent="0.25">
      <c r="A17" s="8" t="s">
        <v>35</v>
      </c>
      <c r="B17" s="9" t="s">
        <v>36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0</v>
      </c>
      <c r="W17" s="10">
        <f>IFERROR(VLOOKUP(A17,'[1]Reporte Devengado Aprobado'!$B:$O,13,FALSE),0)</f>
        <v>0</v>
      </c>
      <c r="X17" s="10">
        <f>IFERROR(VLOOKUP(A17,'[1]Reporte Devengado Aprobado'!$B:$O,14,FALSE),0)</f>
        <v>0</v>
      </c>
      <c r="Y17" s="10">
        <f>+C17+D17+E17+F17+G17+H17+R17+T17+U17</f>
        <v>640384.61</v>
      </c>
      <c r="Z17" s="19"/>
    </row>
    <row r="18" spans="1:26" x14ac:dyDescent="0.25">
      <c r="A18" s="8" t="s">
        <v>37</v>
      </c>
      <c r="B18" s="9" t="s">
        <v>38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>+C18+D18+E18+F18+G18+H18+R18+T18+U18</f>
        <v>8450</v>
      </c>
      <c r="Z18" s="19"/>
    </row>
    <row r="19" spans="1:26" x14ac:dyDescent="0.25">
      <c r="A19" s="8" t="s">
        <v>39</v>
      </c>
      <c r="B19" s="9" t="s">
        <v>40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0</v>
      </c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0</v>
      </c>
      <c r="W20" s="10">
        <f>IFERROR(VLOOKUP(A20,'[1]Reporte Devengado Aprobado'!$B:$O,13,FALSE),0)</f>
        <v>0</v>
      </c>
      <c r="X20" s="10">
        <f>IFERROR(VLOOKUP(A20,'[1]Reporte Devengado Aprobado'!$B:$O,14,FALSE),0)</f>
        <v>0</v>
      </c>
      <c r="Y20" s="10">
        <f>+E20+G20+H20+R20+T20+U20</f>
        <v>6432247.8499999996</v>
      </c>
    </row>
    <row r="21" spans="1:26" x14ac:dyDescent="0.25">
      <c r="A21" s="8" t="s">
        <v>43</v>
      </c>
      <c r="B21" s="9" t="s">
        <v>44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0</v>
      </c>
      <c r="W21" s="10">
        <f>IFERROR(VLOOKUP(A21,'[1]Reporte Devengado Aprobado'!$B:$O,13,FALSE),0)</f>
        <v>0</v>
      </c>
      <c r="X21" s="10">
        <f>IFERROR(VLOOKUP(A21,'[1]Reporte Devengado Aprobado'!$B:$O,14,FALSE),0)</f>
        <v>0</v>
      </c>
      <c r="Y21" s="10">
        <f>+C21+D21+E21+F21+G21+H21+R21+T21+U21</f>
        <v>1919387.9500000002</v>
      </c>
    </row>
    <row r="22" spans="1:26" ht="45" customHeight="1" x14ac:dyDescent="0.25">
      <c r="A22" s="8" t="s">
        <v>45</v>
      </c>
      <c r="B22" s="9" t="s">
        <v>46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0</v>
      </c>
      <c r="W22" s="10">
        <f>IFERROR(VLOOKUP(A22,'[1]Reporte Devengado Aprobado'!$B:$O,13,FALSE),0)</f>
        <v>0</v>
      </c>
      <c r="X22" s="10">
        <f>IFERROR(VLOOKUP(A22,'[1]Reporte Devengado Aprobado'!$B:$O,14,FALSE),0)</f>
        <v>0</v>
      </c>
      <c r="Y22" s="10">
        <f>+C22+D22+E22+F22+G22+H22+R22+T22+U22</f>
        <v>381670.9</v>
      </c>
    </row>
    <row r="23" spans="1:26" ht="31.5" x14ac:dyDescent="0.25">
      <c r="A23" s="8" t="s">
        <v>47</v>
      </c>
      <c r="B23" s="9" t="s">
        <v>48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0</v>
      </c>
      <c r="W23" s="10">
        <f>IFERROR(VLOOKUP(A23,'[1]Reporte Devengado Aprobado'!$B:$O,13,FALSE),0)</f>
        <v>0</v>
      </c>
      <c r="X23" s="10">
        <f>IFERROR(VLOOKUP(A23,'[1]Reporte Devengado Aprobado'!$B:$O,14,FALSE),0)</f>
        <v>0</v>
      </c>
      <c r="Y23" s="10">
        <f>+C23+D23+E23+F23+G23+H23+R23+T23+U23</f>
        <v>2561941.41</v>
      </c>
    </row>
    <row r="24" spans="1:26" x14ac:dyDescent="0.25">
      <c r="A24" s="8" t="s">
        <v>49</v>
      </c>
      <c r="B24" s="9" t="s">
        <v>50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0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>+C24+D24+E24+F24+G24+T24+U24</f>
        <v>855275.8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3">SUM(D26:D34)</f>
        <v>252602.44</v>
      </c>
      <c r="E25" s="7">
        <f t="shared" si="3"/>
        <v>399775.1</v>
      </c>
      <c r="F25" s="7">
        <f t="shared" si="3"/>
        <v>984984</v>
      </c>
      <c r="G25" s="7">
        <f t="shared" si="3"/>
        <v>374153.86</v>
      </c>
      <c r="H25" s="7">
        <f t="shared" si="3"/>
        <v>473584.88</v>
      </c>
      <c r="I25" s="7">
        <f t="shared" si="3"/>
        <v>52908679.439999998</v>
      </c>
      <c r="J25" s="7">
        <f t="shared" si="3"/>
        <v>52908679.439999998</v>
      </c>
      <c r="K25" s="7">
        <f t="shared" si="3"/>
        <v>52908679.439999998</v>
      </c>
      <c r="L25" s="7">
        <f t="shared" si="3"/>
        <v>52908679.439999998</v>
      </c>
      <c r="M25" s="7">
        <f t="shared" si="3"/>
        <v>52908679.439999998</v>
      </c>
      <c r="N25" s="7">
        <f t="shared" si="3"/>
        <v>52908679.439999998</v>
      </c>
      <c r="O25" s="7">
        <f t="shared" si="3"/>
        <v>52908679.439999998</v>
      </c>
      <c r="P25" s="7">
        <f t="shared" si="3"/>
        <v>52908679.439999998</v>
      </c>
      <c r="Q25" s="7">
        <f t="shared" si="3"/>
        <v>52908679.439999998</v>
      </c>
      <c r="R25" s="7">
        <f t="shared" si="3"/>
        <v>853150</v>
      </c>
      <c r="S25" s="7">
        <f t="shared" si="3"/>
        <v>52908679.439999998</v>
      </c>
      <c r="T25" s="7">
        <f t="shared" si="3"/>
        <v>832432.22</v>
      </c>
      <c r="U25" s="7">
        <f t="shared" si="3"/>
        <v>504964.51999999996</v>
      </c>
      <c r="V25" s="7">
        <f t="shared" si="3"/>
        <v>0</v>
      </c>
      <c r="W25" s="7">
        <f t="shared" si="3"/>
        <v>0</v>
      </c>
      <c r="X25" s="7">
        <f t="shared" si="3"/>
        <v>0</v>
      </c>
      <c r="Y25" s="7">
        <f>+Y26+Y27+Y28+Y30+Y31+Y32+Y34</f>
        <v>4875747.0199999996</v>
      </c>
    </row>
    <row r="26" spans="1:26" x14ac:dyDescent="0.25">
      <c r="A26" s="8" t="s">
        <v>51</v>
      </c>
      <c r="B26" s="9" t="s">
        <v>52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>+D26+E26+G26+T26+U26</f>
        <v>214197.14</v>
      </c>
      <c r="Z26" s="20"/>
    </row>
    <row r="27" spans="1:26" x14ac:dyDescent="0.25">
      <c r="A27" s="8" t="s">
        <v>53</v>
      </c>
      <c r="B27" s="9" t="s">
        <v>54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>+C27+D27+E27+F27+G27+H27+R27+T27+U27</f>
        <v>364461.79000000004</v>
      </c>
    </row>
    <row r="28" spans="1:26" x14ac:dyDescent="0.25">
      <c r="A28" s="8" t="s">
        <v>55</v>
      </c>
      <c r="B28" s="9" t="s">
        <v>56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0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+G28+U28</f>
        <v>26364.010000000002</v>
      </c>
    </row>
    <row r="29" spans="1:26" x14ac:dyDescent="0.25">
      <c r="A29" s="8" t="s">
        <v>57</v>
      </c>
      <c r="B29" s="9" t="s">
        <v>58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4">+C29+D29+E29+F29</f>
        <v>0</v>
      </c>
    </row>
    <row r="30" spans="1:26" x14ac:dyDescent="0.25">
      <c r="A30" s="8" t="s">
        <v>59</v>
      </c>
      <c r="B30" s="9" t="s">
        <v>60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v>3500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+G30+U30</f>
        <v>8810</v>
      </c>
    </row>
    <row r="31" spans="1:26" ht="31.5" x14ac:dyDescent="0.25">
      <c r="A31" s="8" t="s">
        <v>61</v>
      </c>
      <c r="B31" s="9" t="s">
        <v>62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>
        <f>IFERROR(VLOOKUP(A31,'[1]Reporte Devengado Aprobado'!$B:$O,13,FALSE),0)</f>
        <v>0</v>
      </c>
      <c r="X31" s="10">
        <f>IFERROR(VLOOKUP(A31,'[1]Reporte Devengado Aprobado'!$B:$O,14,FALSE),0)</f>
        <v>0</v>
      </c>
      <c r="Y31" s="10">
        <f>+C31+D31+E31+F31+U31</f>
        <v>5714</v>
      </c>
    </row>
    <row r="32" spans="1:26" ht="31.5" x14ac:dyDescent="0.25">
      <c r="A32" s="8" t="s">
        <v>63</v>
      </c>
      <c r="B32" s="9" t="s">
        <v>64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0</v>
      </c>
      <c r="W32" s="10">
        <f>IFERROR(VLOOKUP(A32,'[1]Reporte Devengado Aprobado'!$B:$O,13,FALSE),0)</f>
        <v>0</v>
      </c>
      <c r="X32" s="10">
        <f>IFERROR(VLOOKUP(A32,'[1]Reporte Devengado Aprobado'!$B:$O,14,FALSE),0)</f>
        <v>0</v>
      </c>
      <c r="Y32" s="10">
        <f>+C32+D32+E32+F32+G32+H32+R32+T32+U32</f>
        <v>2413052.25</v>
      </c>
    </row>
    <row r="33" spans="1:25" ht="31.5" x14ac:dyDescent="0.25">
      <c r="A33" s="8" t="s">
        <v>65</v>
      </c>
      <c r="B33" s="9" t="s">
        <v>66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0</v>
      </c>
      <c r="W34" s="10">
        <f>IFERROR(VLOOKUP(A34,'[1]Reporte Devengado Aprobado'!$B:$O,13,FALSE),0)</f>
        <v>0</v>
      </c>
      <c r="X34" s="10">
        <f>IFERROR(VLOOKUP(A34,'[1]Reporte Devengado Aprobado'!$B:$O,14,FALSE),0)</f>
        <v>0</v>
      </c>
      <c r="Y34" s="10">
        <f>+C34+D34+E34+F34+G34+T34+U34</f>
        <v>1843147.8299999998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+F35+G35+H35</f>
        <v>457313.26</v>
      </c>
    </row>
    <row r="36" spans="1:25" x14ac:dyDescent="0.25">
      <c r="A36" s="8" t="s">
        <v>69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0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>+F42+G42+H42</f>
        <v>457313.26</v>
      </c>
    </row>
    <row r="43" spans="1:25" ht="31.5" x14ac:dyDescent="0.25">
      <c r="A43" s="8" t="s">
        <v>80</v>
      </c>
      <c r="B43" s="9" t="s">
        <v>81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f>SUM(C45:C51)</f>
        <v>0</v>
      </c>
      <c r="D44" s="7">
        <f t="shared" ref="D44:X44" si="7">SUM(D45:D51)</f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8">SUM(D53:D61)</f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7">
        <f>+T52</f>
        <v>67999.009999999995</v>
      </c>
      <c r="Z52" s="37"/>
    </row>
    <row r="53" spans="1:26" x14ac:dyDescent="0.25">
      <c r="A53" s="8" t="s">
        <v>97</v>
      </c>
      <c r="B53" s="9" t="s">
        <v>98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0</v>
      </c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164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f>+T57</f>
        <v>67999.009999999995</v>
      </c>
    </row>
    <row r="58" spans="1:26" x14ac:dyDescent="0.25">
      <c r="A58" s="8" t="s">
        <v>106</v>
      </c>
      <c r="B58" s="9" t="s">
        <v>107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f>SUM(C63:C66)</f>
        <v>0</v>
      </c>
      <c r="D62" s="7">
        <f t="shared" ref="D62:X62" si="9">SUM(D63:D66)</f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7">
        <f>+H62+R62</f>
        <v>0</v>
      </c>
    </row>
    <row r="63" spans="1:26" x14ac:dyDescent="0.25">
      <c r="A63" s="8" t="s">
        <v>115</v>
      </c>
      <c r="B63" s="9" t="s">
        <v>116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7">
        <f>+H63+R63+U63</f>
        <v>8476527.7200000007</v>
      </c>
    </row>
    <row r="64" spans="1:26" x14ac:dyDescent="0.25">
      <c r="A64" s="8" t="s">
        <v>117</v>
      </c>
      <c r="B64" s="9" t="s">
        <v>118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f>SUM(C68:C72)</f>
        <v>0</v>
      </c>
      <c r="D67" s="10">
        <f t="shared" ref="D67:X67" si="10">SUM(D68:D72)</f>
        <v>0</v>
      </c>
      <c r="E67" s="10">
        <f t="shared" si="10"/>
        <v>0</v>
      </c>
      <c r="F67" s="10">
        <f t="shared" si="10"/>
        <v>0</v>
      </c>
      <c r="G67" s="10">
        <f t="shared" si="10"/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f>SUM(C74:C77)</f>
        <v>0</v>
      </c>
      <c r="D73" s="7">
        <f t="shared" ref="D73:X73" si="11">SUM(D74:D77)</f>
        <v>0</v>
      </c>
      <c r="E73" s="7">
        <f t="shared" si="11"/>
        <v>0</v>
      </c>
      <c r="F73" s="7">
        <f t="shared" si="11"/>
        <v>0</v>
      </c>
      <c r="G73" s="7">
        <f t="shared" si="11"/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169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5876140.9699999988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18955928.649999999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+Y9+Y15+Y25+Y35+Y52+Y63</f>
        <v>99474205</v>
      </c>
      <c r="Z78" s="20"/>
    </row>
    <row r="79" spans="1:26" x14ac:dyDescent="0.25">
      <c r="A79" s="5">
        <v>4.0999999999999996</v>
      </c>
      <c r="B79" s="6" t="s">
        <v>147</v>
      </c>
      <c r="C79" s="25">
        <f>SUM(C80:C81)</f>
        <v>0</v>
      </c>
      <c r="D79" s="24">
        <f t="shared" ref="D79:X79" si="13">SUM(D80:D81)</f>
        <v>0</v>
      </c>
      <c r="E79" s="24">
        <f t="shared" si="13"/>
        <v>0</v>
      </c>
      <c r="F79" s="24">
        <f t="shared" si="13"/>
        <v>0</v>
      </c>
      <c r="G79" s="24">
        <f t="shared" si="13"/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 t="s">
        <v>166</v>
      </c>
    </row>
    <row r="80" spans="1:26" ht="31.5" x14ac:dyDescent="0.25">
      <c r="A80" s="8" t="s">
        <v>148</v>
      </c>
      <c r="B80" s="9" t="s">
        <v>149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ref="Y80:Y87" si="14">SUM(C80:X80)</f>
        <v>0</v>
      </c>
    </row>
    <row r="81" spans="1:33" ht="31.5" x14ac:dyDescent="0.25">
      <c r="A81" s="8" t="s">
        <v>150</v>
      </c>
      <c r="B81" s="9" t="s">
        <v>151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152</v>
      </c>
      <c r="C82" s="25">
        <f>SUM(C83:C84)</f>
        <v>0</v>
      </c>
      <c r="D82" s="25">
        <f t="shared" ref="D82:X82" si="15">SUM(D83:D84)</f>
        <v>0</v>
      </c>
      <c r="E82" s="25">
        <f t="shared" si="15"/>
        <v>0</v>
      </c>
      <c r="F82" s="25">
        <f t="shared" si="15"/>
        <v>0</v>
      </c>
      <c r="G82" s="25">
        <f t="shared" si="15"/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153</v>
      </c>
      <c r="B83" s="9" t="s">
        <v>154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155</v>
      </c>
      <c r="B84" s="9" t="s">
        <v>156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157</v>
      </c>
      <c r="C85" s="25">
        <f>C86</f>
        <v>0</v>
      </c>
      <c r="D85" s="25">
        <f t="shared" ref="D85:X85" si="16">D86</f>
        <v>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158</v>
      </c>
      <c r="B86" s="9" t="s">
        <v>159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  <c r="Z86" s="34"/>
    </row>
    <row r="87" spans="1:33" ht="33.75" customHeight="1" x14ac:dyDescent="0.25">
      <c r="A87" s="26"/>
      <c r="B87" s="29" t="s">
        <v>160</v>
      </c>
      <c r="C87" s="28">
        <f t="shared" ref="C87:X87" si="17">C79+C82+C85</f>
        <v>0</v>
      </c>
      <c r="D87" s="28">
        <f t="shared" si="17"/>
        <v>0</v>
      </c>
      <c r="E87" s="28">
        <f t="shared" si="17"/>
        <v>0</v>
      </c>
      <c r="F87" s="28">
        <f t="shared" si="17"/>
        <v>0</v>
      </c>
      <c r="G87" s="28">
        <f t="shared" si="17"/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167</v>
      </c>
      <c r="C94" s="52"/>
      <c r="D94" s="19"/>
      <c r="G94" s="33"/>
      <c r="V94" s="53" t="s">
        <v>163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168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165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2021-08-31T18:26:14Z</cp:lastPrinted>
  <dcterms:created xsi:type="dcterms:W3CDTF">2016-11-17T18:55:41Z</dcterms:created>
  <dcterms:modified xsi:type="dcterms:W3CDTF">2021-10-06T15:55:31Z</dcterms:modified>
</cp:coreProperties>
</file>