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Noviembre 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9" l="1"/>
  <c r="D26" i="9" l="1"/>
  <c r="E26" i="9"/>
  <c r="F26" i="9"/>
  <c r="G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 l="1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X63" i="9"/>
  <c r="X62" i="9" s="1"/>
  <c r="W63" i="9"/>
  <c r="W62" i="9" s="1"/>
  <c r="V63" i="9"/>
  <c r="U63" i="9"/>
  <c r="U62" i="9" s="1"/>
  <c r="T63" i="9"/>
  <c r="T62" i="9" s="1"/>
  <c r="S63" i="9"/>
  <c r="S62" i="9" s="1"/>
  <c r="R63" i="9"/>
  <c r="Q63" i="9"/>
  <c r="Q62" i="9" s="1"/>
  <c r="P63" i="9"/>
  <c r="P62" i="9" s="1"/>
  <c r="O63" i="9"/>
  <c r="O62" i="9" s="1"/>
  <c r="N63" i="9"/>
  <c r="M63" i="9"/>
  <c r="M62" i="9" s="1"/>
  <c r="L63" i="9"/>
  <c r="L62" i="9" s="1"/>
  <c r="K63" i="9"/>
  <c r="K62" i="9" s="1"/>
  <c r="J63" i="9"/>
  <c r="I63" i="9"/>
  <c r="I62" i="9" s="1"/>
  <c r="G63" i="9"/>
  <c r="F63" i="9"/>
  <c r="E63" i="9"/>
  <c r="D63" i="9"/>
  <c r="C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X53" i="9"/>
  <c r="W53" i="9"/>
  <c r="Y53" i="9" s="1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Y31" i="9" s="1"/>
  <c r="X30" i="9"/>
  <c r="W30" i="9"/>
  <c r="V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G27" i="9"/>
  <c r="F27" i="9"/>
  <c r="E27" i="9"/>
  <c r="D27" i="9"/>
  <c r="C27" i="9"/>
  <c r="C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Y11" i="9" s="1"/>
  <c r="C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Y32" i="9" l="1"/>
  <c r="Y34" i="9"/>
  <c r="Y16" i="9"/>
  <c r="Y18" i="9"/>
  <c r="Y22" i="9"/>
  <c r="Y24" i="9"/>
  <c r="Y57" i="9"/>
  <c r="Y10" i="9"/>
  <c r="Y14" i="9"/>
  <c r="Y17" i="9"/>
  <c r="Y19" i="9"/>
  <c r="Y20" i="9"/>
  <c r="Y21" i="9"/>
  <c r="Y23" i="9"/>
  <c r="Y27" i="9"/>
  <c r="J62" i="9"/>
  <c r="N62" i="9"/>
  <c r="R62" i="9"/>
  <c r="Y63" i="9"/>
  <c r="Y62" i="9" s="1"/>
  <c r="V62" i="9"/>
  <c r="Y28" i="9"/>
  <c r="Y30" i="9"/>
  <c r="Y42" i="9"/>
  <c r="Y12" i="9"/>
  <c r="Y37" i="9"/>
  <c r="Y39" i="9"/>
  <c r="Y41" i="9"/>
  <c r="Y43" i="9"/>
  <c r="Y13" i="9"/>
  <c r="Y29" i="9"/>
  <c r="Y33" i="9"/>
  <c r="Y36" i="9"/>
  <c r="Y38" i="9"/>
  <c r="Y40" i="9"/>
  <c r="Y86" i="9"/>
  <c r="Y84" i="9"/>
  <c r="Y83" i="9"/>
  <c r="Y81" i="9"/>
  <c r="Y80" i="9"/>
  <c r="G87" i="9"/>
  <c r="H87" i="9"/>
  <c r="S87" i="9"/>
  <c r="T87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D82" i="9"/>
  <c r="E82" i="9"/>
  <c r="F82" i="9"/>
  <c r="F87" i="9" s="1"/>
  <c r="G82" i="9"/>
  <c r="H82" i="9"/>
  <c r="I82" i="9"/>
  <c r="J82" i="9"/>
  <c r="K82" i="9"/>
  <c r="L82" i="9"/>
  <c r="M82" i="9"/>
  <c r="M87" i="9" s="1"/>
  <c r="N82" i="9"/>
  <c r="O82" i="9"/>
  <c r="P82" i="9"/>
  <c r="Q82" i="9"/>
  <c r="R82" i="9"/>
  <c r="R87" i="9" s="1"/>
  <c r="S82" i="9"/>
  <c r="T82" i="9"/>
  <c r="U82" i="9"/>
  <c r="V82" i="9"/>
  <c r="W82" i="9"/>
  <c r="X82" i="9"/>
  <c r="C82" i="9"/>
  <c r="Y82" i="9" s="1"/>
  <c r="D79" i="9"/>
  <c r="D87" i="9" s="1"/>
  <c r="E79" i="9"/>
  <c r="E87" i="9" s="1"/>
  <c r="F79" i="9"/>
  <c r="G79" i="9"/>
  <c r="H79" i="9"/>
  <c r="I79" i="9"/>
  <c r="I87" i="9" s="1"/>
  <c r="J79" i="9"/>
  <c r="J87" i="9" s="1"/>
  <c r="K79" i="9"/>
  <c r="K87" i="9" s="1"/>
  <c r="L79" i="9"/>
  <c r="L87" i="9" s="1"/>
  <c r="M79" i="9"/>
  <c r="N79" i="9"/>
  <c r="N87" i="9" s="1"/>
  <c r="O79" i="9"/>
  <c r="O87" i="9" s="1"/>
  <c r="P79" i="9"/>
  <c r="P87" i="9" s="1"/>
  <c r="Q79" i="9"/>
  <c r="Q87" i="9" s="1"/>
  <c r="R79" i="9"/>
  <c r="S79" i="9"/>
  <c r="T79" i="9"/>
  <c r="U79" i="9"/>
  <c r="U87" i="9" s="1"/>
  <c r="V79" i="9"/>
  <c r="V87" i="9" s="1"/>
  <c r="W79" i="9"/>
  <c r="W87" i="9" s="1"/>
  <c r="X79" i="9"/>
  <c r="X87" i="9" s="1"/>
  <c r="C79" i="9"/>
  <c r="X73" i="9"/>
  <c r="W73" i="9"/>
  <c r="X52" i="9"/>
  <c r="W52" i="9"/>
  <c r="T44" i="9"/>
  <c r="X35" i="9"/>
  <c r="X25" i="9"/>
  <c r="Y25" i="9" l="1"/>
  <c r="Y9" i="9"/>
  <c r="Y15" i="9"/>
  <c r="V44" i="9"/>
  <c r="H67" i="9"/>
  <c r="U44" i="9"/>
  <c r="G35" i="9"/>
  <c r="G62" i="9"/>
  <c r="U67" i="9"/>
  <c r="G73" i="9"/>
  <c r="V9" i="9"/>
  <c r="R15" i="9"/>
  <c r="R25" i="9"/>
  <c r="R35" i="9"/>
  <c r="H9" i="9"/>
  <c r="R67" i="9"/>
  <c r="R9" i="9"/>
  <c r="X44" i="9"/>
  <c r="T67" i="9"/>
  <c r="G15" i="9"/>
  <c r="U9" i="9"/>
  <c r="H15" i="9"/>
  <c r="H35" i="9"/>
  <c r="H62" i="9"/>
  <c r="V67" i="9"/>
  <c r="R52" i="9"/>
  <c r="W67" i="9"/>
  <c r="R73" i="9"/>
  <c r="T35" i="9"/>
  <c r="X67" i="9"/>
  <c r="F44" i="9"/>
  <c r="U15" i="9"/>
  <c r="U25" i="9"/>
  <c r="U35" i="9"/>
  <c r="G44" i="9"/>
  <c r="U73" i="9"/>
  <c r="V15" i="9"/>
  <c r="V35" i="9"/>
  <c r="H44" i="9"/>
  <c r="V52" i="9"/>
  <c r="V73" i="9"/>
  <c r="W25" i="9"/>
  <c r="R44" i="9"/>
  <c r="F62" i="9"/>
  <c r="G67" i="9"/>
  <c r="G9" i="9"/>
  <c r="D35" i="9"/>
  <c r="D62" i="9"/>
  <c r="E35" i="9"/>
  <c r="E62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F52" i="9"/>
  <c r="T9" i="9"/>
  <c r="U52" i="9"/>
  <c r="D52" i="9"/>
  <c r="E25" i="9"/>
  <c r="E52" i="9"/>
  <c r="V25" i="9"/>
  <c r="D67" i="9"/>
  <c r="E67" i="9"/>
  <c r="X15" i="9"/>
  <c r="F15" i="9"/>
  <c r="W9" i="9"/>
  <c r="E15" i="9"/>
  <c r="F67" i="9"/>
  <c r="D44" i="9"/>
  <c r="E44" i="9"/>
  <c r="F73" i="9"/>
  <c r="D73" i="9"/>
  <c r="E73" i="9"/>
  <c r="W15" i="9"/>
  <c r="W35" i="9"/>
  <c r="W44" i="9"/>
  <c r="C9" i="9"/>
  <c r="C44" i="9"/>
  <c r="C73" i="9"/>
  <c r="C62" i="9"/>
  <c r="C15" i="9"/>
  <c r="C25" i="9"/>
  <c r="C35" i="9"/>
  <c r="C52" i="9"/>
  <c r="C67" i="9"/>
  <c r="Y52" i="9" l="1"/>
  <c r="Y78" i="9"/>
  <c r="G78" i="9"/>
  <c r="R78" i="9"/>
  <c r="W78" i="9"/>
  <c r="V78" i="9"/>
  <c r="H78" i="9"/>
  <c r="E78" i="9"/>
  <c r="U78" i="9"/>
  <c r="T78" i="9"/>
  <c r="C78" i="9"/>
  <c r="C116" i="9" s="1"/>
  <c r="C85" i="9" l="1"/>
  <c r="Y85" i="9" l="1"/>
  <c r="C87" i="9"/>
  <c r="Y87" i="9" s="1"/>
  <c r="D25" i="9"/>
  <c r="I9" i="9" l="1"/>
  <c r="M52" i="9"/>
  <c r="M25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O67" i="9"/>
  <c r="P35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M15" i="9"/>
  <c r="P15" i="9"/>
  <c r="S44" i="9"/>
  <c r="I15" i="9"/>
  <c r="K15" i="9"/>
  <c r="N15" i="9"/>
  <c r="J25" i="9"/>
  <c r="Q15" i="9"/>
  <c r="L25" i="9"/>
  <c r="L52" i="9"/>
  <c r="M73" i="9"/>
  <c r="J35" i="9"/>
  <c r="I44" i="9"/>
  <c r="J9" i="9"/>
  <c r="K44" i="9"/>
  <c r="M9" i="9"/>
  <c r="J15" i="9"/>
  <c r="S9" i="9"/>
  <c r="S73" i="9"/>
  <c r="Q44" i="9"/>
  <c r="O73" i="9"/>
  <c r="Q73" i="9"/>
  <c r="L67" i="9"/>
  <c r="M44" i="9"/>
  <c r="O35" i="9"/>
  <c r="P44" i="9"/>
  <c r="L15" i="9"/>
  <c r="L44" i="9"/>
  <c r="K73" i="9"/>
  <c r="S35" i="9"/>
  <c r="P25" i="9"/>
  <c r="P52" i="9"/>
  <c r="N35" i="9"/>
  <c r="Q9" i="9"/>
  <c r="I25" i="9"/>
  <c r="I52" i="9"/>
  <c r="J67" i="9"/>
  <c r="N73" i="9"/>
  <c r="I35" i="9"/>
  <c r="K35" i="9"/>
  <c r="X9" i="9"/>
  <c r="X78" i="9" s="1"/>
  <c r="D9" i="9"/>
  <c r="O78" i="9" l="1"/>
  <c r="I78" i="9"/>
  <c r="S78" i="9"/>
  <c r="P78" i="9"/>
  <c r="N78" i="9"/>
  <c r="L78" i="9"/>
  <c r="K78" i="9"/>
  <c r="M78" i="9"/>
  <c r="J78" i="9"/>
  <c r="Q78" i="9"/>
  <c r="D15" i="9"/>
  <c r="D78" i="9" l="1"/>
  <c r="D116" i="9" l="1"/>
</calcChain>
</file>

<file path=xl/sharedStrings.xml><?xml version="1.0" encoding="utf-8"?>
<sst xmlns="http://schemas.openxmlformats.org/spreadsheetml/2006/main" count="181" uniqueCount="170">
  <si>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</si>
  <si>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</si>
  <si>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</si>
  <si>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</si>
  <si>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</si>
  <si>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</si>
  <si>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</si>
  <si>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</si>
  <si>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</si>
  <si>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</si>
  <si>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</si>
  <si>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</si>
  <si>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</si>
  <si>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</si>
  <si>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</si>
  <si>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</si>
  <si>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</si>
  <si>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</si>
  <si>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</si>
  <si>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</si>
  <si>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</si>
  <si>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</si>
  <si>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</si>
  <si>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</si>
  <si>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</si>
  <si>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</si>
  <si>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</si>
  <si>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</si>
  <si>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</si>
  <si>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</si>
  <si>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</si>
  <si>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</si>
  <si>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</si>
  <si>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</si>
  <si>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</si>
  <si>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</si>
  <si>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</si>
  <si>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</si>
  <si>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</si>
  <si>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</si>
  <si>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</si>
  <si>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</si>
  <si>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</si>
  <si>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</si>
  <si>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</si>
  <si>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</si>
  <si>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</si>
  <si>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</si>
  <si>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</si>
  <si>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</si>
  <si>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</si>
  <si>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</si>
  <si>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</si>
  <si>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</si>
  <si>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</si>
  <si>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</si>
  <si>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</si>
  <si>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</si>
  <si>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</si>
  <si>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</si>
  <si>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</si>
  <si>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</si>
  <si>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</si>
  <si>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</si>
  <si>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</si>
  <si>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</si>
  <si>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</si>
  <si>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</si>
  <si>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</si>
  <si>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</si>
  <si>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</si>
  <si>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</si>
  <si>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</si>
  <si>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</si>
  <si>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</si>
  <si>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</si>
  <si>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</si>
  <si>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</si>
  <si>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</si>
  <si>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</si>
  <si>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</si>
  <si>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</si>
  <si>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</si>
  <si>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</si>
  <si>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</si>
  <si>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</si>
  <si>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</si>
  <si>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</si>
  <si>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</si>
  <si>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</si>
  <si>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</si>
  <si>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</si>
  <si>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</si>
  <si>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</si>
  <si>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</si>
  <si>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</si>
  <si>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</si>
  <si>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</si>
  <si>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</si>
  <si>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</si>
  <si>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</si>
  <si>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</si>
  <si>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</si>
  <si>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</si>
  <si>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</si>
  <si>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</si>
  <si>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</si>
  <si>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</si>
  <si>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</si>
  <si>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</si>
  <si>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</si>
  <si>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</si>
  <si>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</si>
  <si>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</si>
  <si>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</si>
  <si>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</si>
  <si>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</si>
  <si>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</si>
  <si>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</si>
  <si>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</si>
  <si>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</si>
  <si>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</si>
  <si>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</si>
  <si>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</si>
  <si>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</si>
  <si>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</si>
  <si>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</si>
  <si>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</si>
  <si>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</si>
  <si>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</si>
  <si>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</si>
  <si>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</si>
  <si>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</si>
  <si>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</si>
  <si>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</si>
  <si>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</si>
  <si>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</si>
  <si>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</si>
  <si>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</si>
  <si>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</si>
  <si>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</si>
  <si>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</si>
  <si>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</si>
  <si>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</si>
  <si>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</si>
  <si>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</si>
  <si>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</si>
  <si>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</si>
  <si>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</si>
  <si>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</si>
  <si>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</si>
  <si>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</si>
  <si>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</si>
  <si>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</si>
  <si>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</si>
  <si>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</si>
  <si>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</si>
  <si>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</si>
  <si>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</si>
  <si>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</si>
  <si>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</si>
  <si>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</si>
  <si>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>Mobiliario  y Equipo Audiovisual, Recreativo y Educacional</t>
  </si>
  <si>
    <t>Prueba Zero</t>
  </si>
  <si>
    <t>.</t>
  </si>
  <si>
    <t>TOTALES GASTOS</t>
  </si>
  <si>
    <t>Carlos R. Castellanos Otaño</t>
  </si>
  <si>
    <t xml:space="preserve">Enc. División Contabilidad </t>
  </si>
  <si>
    <t xml:space="preserve"> Ana M. Yapor de Díaz</t>
  </si>
  <si>
    <t>Enc. Interina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</si>
</sst>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1/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>
            <v>405000</v>
          </cell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>
            <v>5335604.13</v>
          </cell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748319.84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349158.86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>
            <v>349158.86</v>
          </cell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358384.34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>
            <v>358384.34</v>
          </cell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40776.639999999999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>
            <v>40776.639999999999</v>
          </cell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1081133.95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188814.33999999997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21128.74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>
            <v>21128.74</v>
          </cell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159909.79999999999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>
            <v>159909.79999999999</v>
          </cell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>
            <v>0</v>
          </cell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6350.8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>
            <v>6350.8</v>
          </cell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1425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>
            <v>1425</v>
          </cell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70259.17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24239.17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24239.17</v>
          </cell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46020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>
            <v>46020</v>
          </cell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66579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66579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>
            <v>66579</v>
          </cell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20650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20650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>
            <v>20650</v>
          </cell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406351.96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406351.96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>
            <v>406351.96</v>
          </cell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42141.23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42141.23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/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>
            <v>42141.23</v>
          </cell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286338.25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23700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>
            <v>23700</v>
          </cell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262638.25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>
            <v>179700</v>
          </cell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>
            <v>82938.25</v>
          </cell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251949.81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4535.32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4535.32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>
            <v>4535.32</v>
          </cell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219602.53999999998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194111.4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>
            <v>194111.4</v>
          </cell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25491.14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>
            <v>25491.14</v>
          </cell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27811.95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13582.12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>
            <v>13582.12</v>
          </cell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13223.53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>
            <v>13223.53</v>
          </cell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1006.3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>
            <v>1006.3</v>
          </cell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34047.19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34047.19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34047.19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>
            <v>34047.19</v>
          </cell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R71" activePane="bottomRight" state="frozen"/>
      <selection pane="topRight" activeCell="D1" sqref="D1"/>
      <selection pane="bottomLeft" activeCell="A11" sqref="A11"/>
      <selection pane="bottomRight" activeCell="Y53" sqref="Y53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7001376.620000001</v>
      </c>
      <c r="U9" s="7">
        <f t="shared" si="0"/>
        <v>6560094.6299999999</v>
      </c>
      <c r="V9" s="7">
        <f t="shared" si="0"/>
        <v>6755909.7000000002</v>
      </c>
      <c r="W9" s="7">
        <f t="shared" si="0"/>
        <v>11856590.629999999</v>
      </c>
      <c r="X9" s="7">
        <f t="shared" si="0"/>
        <v>0</v>
      </c>
      <c r="Y9" s="7">
        <f>+Y10+Y11+Y12+Y13+Y14</f>
        <v>87994555.88000001</v>
      </c>
      <c r="Z9" s="36"/>
      <c r="AA9" s="36"/>
    </row>
    <row r="10" spans="1:27" x14ac:dyDescent="0.25">
      <c r="A10" s="8" t="s">
        <v>22</v>
      </c>
      <c r="B10" s="9" t="s">
        <v>23</v>
      </c>
      <c r="C10" s="10">
        <f>IFERROR(VLOOKUP(A10,'[1]Reporte Devengado Aprobado'!$B:$O,3,FALSE),0)</f>
        <v>4634083.33</v>
      </c>
      <c r="D10" s="10">
        <f>IFERROR(VLOOKUP(A10,'[1]Reporte Devengado Aprobado'!$B:$O,4,FALSE),0)</f>
        <v>5377466.6699999999</v>
      </c>
      <c r="E10" s="10">
        <f>IFERROR(VLOOKUP(A10,'[1]Reporte Devengado Aprobado'!$B:$O,5,FALSE),0)</f>
        <v>6576060.2300000004</v>
      </c>
      <c r="F10" s="10">
        <f>IFERROR(VLOOKUP($A$10,'[1]Reporte Devengado Aprobado'!$B:$O,6,FALSE),0)</f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5381750</v>
      </c>
      <c r="V10" s="10">
        <f>IFERROR(VLOOKUP(A10,'[1]Reporte Devengado Aprobado'!$B:$O,12,FALSE),0)</f>
        <v>5600470.1200000001</v>
      </c>
      <c r="W10" s="10">
        <f>IFERROR(VLOOKUP(A10,'[1]Reporte Devengado Aprobado'!$B:$O,13,FALSE),0)</f>
        <v>5367666.66</v>
      </c>
      <c r="X10" s="10">
        <f>IFERROR(VLOOKUP(A10,'[1]Reporte Devengado Aprobado'!$B:$O,14,FALSE),0)</f>
        <v>0</v>
      </c>
      <c r="Y10" s="10">
        <f>+C10+D10+E10+F10+G10+H10+R10+T10+U10+V10+W10</f>
        <v>63722948.140000001</v>
      </c>
      <c r="Z10" s="11"/>
      <c r="AA10" s="11"/>
    </row>
    <row r="11" spans="1:27" x14ac:dyDescent="0.25">
      <c r="A11" s="8" t="s">
        <v>24</v>
      </c>
      <c r="B11" s="9" t="s">
        <v>25</v>
      </c>
      <c r="C11" s="10">
        <f>IFERROR(VLOOKUP(A11,'[1]Reporte Devengado Aprobado'!$B:$O,3,FALSE),0)</f>
        <v>0</v>
      </c>
      <c r="D11" s="10">
        <f>IFERROR(VLOOKUP(A11,'[1]Reporte Devengado Aprobado'!$B:$O,4,FALSE),0)</f>
        <v>1333500</v>
      </c>
      <c r="E11" s="10">
        <f>IFERROR(VLOOKUP(A11,'[1]Reporte Devengado Aprobado'!$B:$O,5,FALSE),0)</f>
        <v>697833.33</v>
      </c>
      <c r="F11" s="10">
        <f>IFERROR(VLOOKUP(A11,'[1]Reporte Devengado Aprobado'!$B:$O,6,FALSE),0)</f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443800</v>
      </c>
      <c r="V11" s="10">
        <f>IFERROR(VLOOKUP(A11,'[1]Reporte Devengado Aprobado'!$B:$O,12,FALSE),0)</f>
        <v>399000</v>
      </c>
      <c r="W11" s="10">
        <f>IFERROR(VLOOKUP(A11,'[1]Reporte Devengado Aprobado'!$B:$O,13,FALSE),0)</f>
        <v>5740604.1299999999</v>
      </c>
      <c r="X11" s="10">
        <f>IFERROR(VLOOKUP(A11,'[1]Reporte Devengado Aprobado'!$B:$O,14,FALSE),0)</f>
        <v>0</v>
      </c>
      <c r="Y11" s="10">
        <f>+D11+E11+F11+G11+H11+R11+T11+U11+V11+W11</f>
        <v>16135570.809999999</v>
      </c>
      <c r="Z11" s="11"/>
      <c r="AA11" s="11"/>
    </row>
    <row r="12" spans="1:27" x14ac:dyDescent="0.25">
      <c r="A12" s="8" t="s">
        <v>26</v>
      </c>
      <c r="B12" s="9" t="s">
        <v>27</v>
      </c>
      <c r="C12" s="10">
        <f>IFERROR(VLOOKUP(A12,'[1]Reporte Devengado Aprobado'!$B:$O,3,FALSE),0)</f>
        <v>0</v>
      </c>
      <c r="D12" s="10">
        <f>IFERROR(VLOOKUP(A12,'[1]Reporte Devengado Aprobado'!$B:$O,4,FALSE),0)</f>
        <v>0</v>
      </c>
      <c r="E12" s="10">
        <f>IFERROR(VLOOKUP(A12,'[1]Reporte Devengado Aprobado'!$B:$O,5,FALSE),0)</f>
        <v>0</v>
      </c>
      <c r="F12" s="10">
        <f>IFERROR(VLOOKUP(A12,'[1]Reporte Devengado Aprobado'!$B:$O,6,FALSE),0)</f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>
        <f>IFERROR(VLOOKUP(A12,'[1]Reporte Devengado Aprobado'!$B:$O,13,FALSE),0)</f>
        <v>0</v>
      </c>
      <c r="X12" s="10">
        <f>IFERROR(VLOOKUP(A12,'[1]Reporte Devengado Aprobado'!$B:$O,14,FALSE),0)</f>
        <v>0</v>
      </c>
      <c r="Y12" s="10">
        <f t="shared" ref="Y12:Y13" si="1">+C12+D12+E12+F12</f>
        <v>0</v>
      </c>
    </row>
    <row r="13" spans="1:27" x14ac:dyDescent="0.25">
      <c r="A13" s="8" t="s">
        <v>28</v>
      </c>
      <c r="B13" s="9" t="s">
        <v>29</v>
      </c>
      <c r="C13" s="10">
        <f>IFERROR(VLOOKUP(A13,'[1]Reporte Devengado Aprobado'!$B:$O,3,FALSE),0)</f>
        <v>0</v>
      </c>
      <c r="D13" s="10">
        <f>IFERROR(VLOOKUP(A13,'[1]Reporte Devengado Aprobado'!$B:$O,4,FALSE),0)</f>
        <v>0</v>
      </c>
      <c r="E13" s="10">
        <f>IFERROR(VLOOKUP(A13,'[1]Reporte Devengado Aprobado'!$B:$O,5,FALSE),0)</f>
        <v>0</v>
      </c>
      <c r="F13" s="10">
        <f>IFERROR(VLOOKUP(A13,'[1]Reporte Devengado Aprobado'!$B:$O,6,FALSE),0)</f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>
        <f>IFERROR(VLOOKUP(A13,'[1]Reporte Devengado Aprobado'!$B:$O,13,FALSE),0)</f>
        <v>0</v>
      </c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30</v>
      </c>
      <c r="B14" s="9" t="s">
        <v>31</v>
      </c>
      <c r="C14" s="10">
        <f>IFERROR(VLOOKUP(A14,'[1]Reporte Devengado Aprobado'!$B:$O,3,FALSE),0)</f>
        <v>681606.22000000009</v>
      </c>
      <c r="D14" s="10">
        <f>IFERROR(VLOOKUP(A14,'[1]Reporte Devengado Aprobado'!$B:$O,4,FALSE),0)</f>
        <v>793011.65</v>
      </c>
      <c r="E14" s="10">
        <f>IFERROR(VLOOKUP(A14,'[1]Reporte Devengado Aprobado'!$B:$O,5,FALSE),0)</f>
        <v>801609.5</v>
      </c>
      <c r="F14" s="10">
        <f>IFERROR(VLOOKUP(A14,'[1]Reporte Devengado Aprobado'!$B:$O,6,FALSE),0)</f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734544.63</v>
      </c>
      <c r="V14" s="10">
        <f>IFERROR(VLOOKUP(A14,'[1]Reporte Devengado Aprobado'!$B:$O,12,FALSE),0)</f>
        <v>756439.58</v>
      </c>
      <c r="W14" s="10">
        <f>IFERROR(VLOOKUP(A14,'[1]Reporte Devengado Aprobado'!$B:$O,13,FALSE),0)</f>
        <v>748319.84</v>
      </c>
      <c r="X14" s="10">
        <f>IFERROR(VLOOKUP(A14,'[1]Reporte Devengado Aprobado'!$B:$O,14,FALSE),0)</f>
        <v>0</v>
      </c>
      <c r="Y14" s="10">
        <f>+C14+D14+E14+F14+G14+H14+R14+T14+U14+V14+W14</f>
        <v>8136036.9300000006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3414341.7800000003</v>
      </c>
      <c r="V15" s="15">
        <f t="shared" si="2"/>
        <v>1066217.45</v>
      </c>
      <c r="W15" s="15">
        <f t="shared" si="2"/>
        <v>1081133.95</v>
      </c>
      <c r="X15" s="15">
        <f t="shared" si="2"/>
        <v>0</v>
      </c>
      <c r="Y15" s="15">
        <f>+Y16+Y17+Y18+Y19+Y20+Y21+Y22+Y23+Y24</f>
        <v>18361913.82</v>
      </c>
      <c r="Z15" s="33"/>
    </row>
    <row r="16" spans="1:27" x14ac:dyDescent="0.25">
      <c r="A16" s="16" t="s">
        <v>32</v>
      </c>
      <c r="B16" s="17" t="s">
        <v>33</v>
      </c>
      <c r="C16" s="18">
        <f>IFERROR(VLOOKUP(A16,'[1]Reporte Devengado Aprobado'!$B:$O,3,FALSE),0)</f>
        <v>361737.51</v>
      </c>
      <c r="D16" s="18">
        <f>IFERROR(VLOOKUP(A16,'[1]Reporte Devengado Aprobado'!$B:$O,4,FALSE),0)</f>
        <v>328864.34999999998</v>
      </c>
      <c r="E16" s="18">
        <f>IFERROR(VLOOKUP(A16,'[1]Reporte Devengado Aprobado'!$B:$O,5,FALSE),0)</f>
        <v>432021.39</v>
      </c>
      <c r="F16" s="18">
        <f>IFERROR(VLOOKUP(A16,'[1]Reporte Devengado Aprobado'!$B:$O,6,FALSE),0)</f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381793.16000000003</v>
      </c>
      <c r="V16" s="18">
        <f>IFERROR(VLOOKUP(A16,'[1]Reporte Devengado Aprobado'!$B:$O,12,FALSE),0)</f>
        <v>384058.54000000004</v>
      </c>
      <c r="W16" s="18">
        <f>IFERROR(VLOOKUP(A16,'[1]Reporte Devengado Aprobado'!$B:$O,13,FALSE),0)</f>
        <v>188814.33999999997</v>
      </c>
      <c r="X16" s="18">
        <f>IFERROR(VLOOKUP(A16,'[1]Reporte Devengado Aprobado'!$B:$O,14,FALSE),0)</f>
        <v>0</v>
      </c>
      <c r="Y16" s="10">
        <f>+C16+D16+E16+F16+G16+H16+R16+T16+U16+V16+W16</f>
        <v>3988076.78</v>
      </c>
      <c r="Z16" s="19"/>
    </row>
    <row r="17" spans="1:26" x14ac:dyDescent="0.25">
      <c r="A17" s="8" t="s">
        <v>34</v>
      </c>
      <c r="B17" s="9" t="s">
        <v>35</v>
      </c>
      <c r="C17" s="10">
        <f>IFERROR(VLOOKUP(A17,'[1]Reporte Devengado Aprobado'!$B:$O,3,FALSE),0)</f>
        <v>0</v>
      </c>
      <c r="D17" s="10">
        <f>IFERROR(VLOOKUP(A17,'[1]Reporte Devengado Aprobado'!$B:$O,4,FALSE),0)</f>
        <v>0</v>
      </c>
      <c r="E17" s="10">
        <f>IFERROR(VLOOKUP(A17,'[1]Reporte Devengado Aprobado'!$B:$O,5,FALSE),0)</f>
        <v>0</v>
      </c>
      <c r="F17" s="10">
        <f>IFERROR(VLOOKUP(A17,'[1]Reporte Devengado Aprobado'!$B:$O,6,FALSE),0)</f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106702.05</v>
      </c>
      <c r="V17" s="10">
        <f>IFERROR(VLOOKUP(A17,'[1]Reporte Devengado Aprobado'!$B:$O,12,FALSE),0)</f>
        <v>24239.17</v>
      </c>
      <c r="W17" s="10">
        <f>IFERROR(VLOOKUP(A17,'[1]Reporte Devengado Aprobado'!$B:$O,13,FALSE),0)</f>
        <v>70259.17</v>
      </c>
      <c r="X17" s="10">
        <f>IFERROR(VLOOKUP(A17,'[1]Reporte Devengado Aprobado'!$B:$O,14,FALSE),0)</f>
        <v>0</v>
      </c>
      <c r="Y17" s="10">
        <f>+C17+D17+E17+F17+G17+H17+R17+T17+U17+V17+W17</f>
        <v>734882.95000000007</v>
      </c>
      <c r="Z17" s="19"/>
    </row>
    <row r="18" spans="1:26" x14ac:dyDescent="0.25">
      <c r="A18" s="8" t="s">
        <v>36</v>
      </c>
      <c r="B18" s="9" t="s">
        <v>37</v>
      </c>
      <c r="C18" s="10">
        <f>IFERROR(VLOOKUP(A18,'[1]Reporte Devengado Aprobado'!$B:$O,3,FALSE),0)</f>
        <v>0</v>
      </c>
      <c r="D18" s="10">
        <f>IFERROR(VLOOKUP(A18,'[1]Reporte Devengado Aprobado'!$B:$O,4,FALSE),0)</f>
        <v>0</v>
      </c>
      <c r="E18" s="10">
        <f>IFERROR(VLOOKUP(A18,'[1]Reporte Devengado Aprobado'!$B:$O,5,FALSE),0)</f>
        <v>5700</v>
      </c>
      <c r="F18" s="10">
        <f>IFERROR(VLOOKUP(A18,'[1]Reporte Devengado Aprobado'!$B:$O,6,FALSE),0)</f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>
        <f>IFERROR(VLOOKUP(A18,'[1]Reporte Devengado Aprobado'!$B:$O,13,FALSE),0)</f>
        <v>0</v>
      </c>
      <c r="X18" s="10">
        <f>IFERROR(VLOOKUP(A18,'[1]Reporte Devengado Aprobado'!$B:$O,14,FALSE),0)</f>
        <v>0</v>
      </c>
      <c r="Y18" s="10">
        <f>+C18+D18+E18+F18+G18+H18+R18+T18+U18+V18+W18</f>
        <v>8450</v>
      </c>
      <c r="Z18" s="19"/>
    </row>
    <row r="19" spans="1:26" x14ac:dyDescent="0.25">
      <c r="A19" s="8" t="s">
        <v>38</v>
      </c>
      <c r="B19" s="9" t="s">
        <v>39</v>
      </c>
      <c r="C19" s="10">
        <f>IFERROR(VLOOKUP(A19,'[1]Reporte Devengado Aprobado'!$B:$O,3,FALSE),0)</f>
        <v>0</v>
      </c>
      <c r="D19" s="10">
        <f>IFERROR(VLOOKUP(A19,'[1]Reporte Devengado Aprobado'!$B:$O,4,FALSE),0)</f>
        <v>0</v>
      </c>
      <c r="E19" s="10">
        <f>IFERROR(VLOOKUP(A19,'[1]Reporte Devengado Aprobado'!$B:$O,5,FALSE),0)</f>
        <v>0</v>
      </c>
      <c r="F19" s="10">
        <f>IFERROR(VLOOKUP(A19,'[1]Reporte Devengado Aprobado'!$B:$O,6,FALSE),0)</f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>
        <f>IFERROR(VLOOKUP(A19,'[1]Reporte Devengado Aprobado'!$B:$O,13,FALSE),0)</f>
        <v>66579</v>
      </c>
      <c r="X19" s="10">
        <f>IFERROR(VLOOKUP(A19,'[1]Reporte Devengado Aprobado'!$B:$O,14,FALSE),0)</f>
        <v>0</v>
      </c>
      <c r="Y19" s="10">
        <f>+C19+D19+E19+F19+W19</f>
        <v>66579</v>
      </c>
      <c r="Z19" s="19"/>
    </row>
    <row r="20" spans="1:26" x14ac:dyDescent="0.25">
      <c r="A20" s="8" t="s">
        <v>40</v>
      </c>
      <c r="B20" s="9" t="s">
        <v>41</v>
      </c>
      <c r="C20" s="10">
        <f>IFERROR(VLOOKUP(A20,'[1]Reporte Devengado Aprobado'!$B:$O,3,FALSE),0)</f>
        <v>0</v>
      </c>
      <c r="D20" s="10">
        <f>IFERROR(VLOOKUP(A20,'[1]Reporte Devengado Aprobado'!$B:$O,4,FALSE),0)</f>
        <v>0</v>
      </c>
      <c r="E20" s="10">
        <f>IFERROR(VLOOKUP(A20,'[1]Reporte Devengado Aprobado'!$B:$O,5,FALSE),0)</f>
        <v>432743.76</v>
      </c>
      <c r="F20" s="10">
        <f>IFERROR(VLOOKUP(A20,'[1]Reporte Devengado Aprobado'!$B:$O,6,FALSE),0)</f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2219843.46</v>
      </c>
      <c r="V20" s="10">
        <f>IFERROR(VLOOKUP(A20,'[1]Reporte Devengado Aprobado'!$B:$O,12,FALSE),0)</f>
        <v>45614.259999999995</v>
      </c>
      <c r="W20" s="10">
        <f>IFERROR(VLOOKUP(A20,'[1]Reporte Devengado Aprobado'!$B:$O,13,FALSE),0)</f>
        <v>20650</v>
      </c>
      <c r="X20" s="10">
        <f>IFERROR(VLOOKUP(A20,'[1]Reporte Devengado Aprobado'!$B:$O,14,FALSE),0)</f>
        <v>0</v>
      </c>
      <c r="Y20" s="10">
        <f>+E20+G20+H20+R20+T20+U20+V20+W20</f>
        <v>6498512.1099999994</v>
      </c>
    </row>
    <row r="21" spans="1:26" x14ac:dyDescent="0.25">
      <c r="A21" s="8" t="s">
        <v>42</v>
      </c>
      <c r="B21" s="9" t="s">
        <v>43</v>
      </c>
      <c r="C21" s="10">
        <f>IFERROR(VLOOKUP(A21,'[1]Reporte Devengado Aprobado'!$B:$O,3,FALSE),0)</f>
        <v>129520.05</v>
      </c>
      <c r="D21" s="10">
        <f>IFERROR(VLOOKUP(A21,'[1]Reporte Devengado Aprobado'!$B:$O,4,FALSE),0)</f>
        <v>464950.76</v>
      </c>
      <c r="E21" s="10">
        <f>IFERROR(VLOOKUP(A21,'[1]Reporte Devengado Aprobado'!$B:$O,5,FALSE),0)</f>
        <v>198654.48</v>
      </c>
      <c r="F21" s="10">
        <f>IFERROR(VLOOKUP(A21,'[1]Reporte Devengado Aprobado'!$B:$O,6,FALSE),0)</f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194180.29</v>
      </c>
      <c r="V21" s="10">
        <f>IFERROR(VLOOKUP(A21,'[1]Reporte Devengado Aprobado'!$B:$O,12,FALSE),0)</f>
        <v>184378.6</v>
      </c>
      <c r="W21" s="10">
        <f>IFERROR(VLOOKUP(A21,'[1]Reporte Devengado Aprobado'!$B:$O,13,FALSE),0)</f>
        <v>406351.96</v>
      </c>
      <c r="X21" s="10">
        <f>IFERROR(VLOOKUP(A21,'[1]Reporte Devengado Aprobado'!$B:$O,14,FALSE),0)</f>
        <v>0</v>
      </c>
      <c r="Y21" s="10">
        <f>+C21+D21+E21+F21+G21+H21+R21+T21+U21+V21+W21</f>
        <v>2510118.5100000002</v>
      </c>
    </row>
    <row r="22" spans="1:26" ht="45" customHeight="1" x14ac:dyDescent="0.25">
      <c r="A22" s="8" t="s">
        <v>44</v>
      </c>
      <c r="B22" s="9" t="s">
        <v>45</v>
      </c>
      <c r="C22" s="10">
        <f>IFERROR(VLOOKUP(A22,'[1]Reporte Devengado Aprobado'!$B:$O,3,FALSE),0)</f>
        <v>0</v>
      </c>
      <c r="D22" s="10">
        <f>IFERROR(VLOOKUP(A22,'[1]Reporte Devengado Aprobado'!$B:$O,4,FALSE),0)</f>
        <v>973.5</v>
      </c>
      <c r="E22" s="10">
        <f>IFERROR(VLOOKUP(A22,'[1]Reporte Devengado Aprobado'!$B:$O,5,FALSE),0)</f>
        <v>3758.3</v>
      </c>
      <c r="F22" s="10">
        <f>IFERROR(VLOOKUP(A22,'[1]Reporte Devengado Aprobado'!$B:$O,6,FALSE),0)</f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81959.399999999994</v>
      </c>
      <c r="V22" s="10">
        <f>IFERROR(VLOOKUP(A22,'[1]Reporte Devengado Aprobado'!$B:$O,12,FALSE),0)</f>
        <v>796.5</v>
      </c>
      <c r="W22" s="10">
        <f>IFERROR(VLOOKUP(A22,'[1]Reporte Devengado Aprobado'!$B:$O,13,FALSE),0)</f>
        <v>42141.23</v>
      </c>
      <c r="X22" s="10">
        <f>IFERROR(VLOOKUP(A22,'[1]Reporte Devengado Aprobado'!$B:$O,14,FALSE),0)</f>
        <v>0</v>
      </c>
      <c r="Y22" s="10">
        <f>+C22+D22+E22+F22+G22+H22+R22+T22+U22+V22+W22</f>
        <v>424608.63</v>
      </c>
    </row>
    <row r="23" spans="1:26" ht="31.5" x14ac:dyDescent="0.25">
      <c r="A23" s="8" t="s">
        <v>46</v>
      </c>
      <c r="B23" s="9" t="s">
        <v>47</v>
      </c>
      <c r="C23" s="10">
        <f>IFERROR(VLOOKUP(A23,'[1]Reporte Devengado Aprobado'!$B:$O,3,FALSE),0)</f>
        <v>53289.13</v>
      </c>
      <c r="D23" s="10">
        <f>IFERROR(VLOOKUP(A23,'[1]Reporte Devengado Aprobado'!$B:$O,4,FALSE),0)</f>
        <v>258649.27</v>
      </c>
      <c r="E23" s="10">
        <f>IFERROR(VLOOKUP(A23,'[1]Reporte Devengado Aprobado'!$B:$O,5,FALSE),0)</f>
        <v>476472.3</v>
      </c>
      <c r="F23" s="10">
        <f>IFERROR(VLOOKUP(A23,'[1]Reporte Devengado Aprobado'!$B:$O,6,FALSE),0)</f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295414.21999999997</v>
      </c>
      <c r="V23" s="10">
        <f>IFERROR(VLOOKUP(A23,'[1]Reporte Devengado Aprobado'!$B:$O,12,FALSE),0)</f>
        <v>351515.98</v>
      </c>
      <c r="W23" s="10">
        <f>IFERROR(VLOOKUP(A23,'[1]Reporte Devengado Aprobado'!$B:$O,13,FALSE),0)</f>
        <v>286338.25</v>
      </c>
      <c r="X23" s="10">
        <f>IFERROR(VLOOKUP(A23,'[1]Reporte Devengado Aprobado'!$B:$O,14,FALSE),0)</f>
        <v>0</v>
      </c>
      <c r="Y23" s="10">
        <f>+C23+D23+E23+F23+G23+H23+R23+T23+U23+V23+W23</f>
        <v>3199795.64</v>
      </c>
    </row>
    <row r="24" spans="1:26" x14ac:dyDescent="0.25">
      <c r="A24" s="8" t="s">
        <v>48</v>
      </c>
      <c r="B24" s="9" t="s">
        <v>49</v>
      </c>
      <c r="C24" s="10">
        <f>IFERROR(VLOOKUP(A24,'[1]Reporte Devengado Aprobado'!$B:$O,3,FALSE),0)</f>
        <v>0</v>
      </c>
      <c r="D24" s="10">
        <f>IFERROR(VLOOKUP(A24,'[1]Reporte Devengado Aprobado'!$B:$O,4,FALSE),0)</f>
        <v>220236.97</v>
      </c>
      <c r="E24" s="10">
        <f>IFERROR(VLOOKUP(A24,'[1]Reporte Devengado Aprobado'!$B:$O,5,FALSE),0)</f>
        <v>70397.03</v>
      </c>
      <c r="F24" s="10">
        <f>IFERROR(VLOOKUP(A24,'[1]Reporte Devengado Aprobado'!$B:$O,6,FALSE),0)</f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134449.20000000001</v>
      </c>
      <c r="V24" s="10">
        <f>IFERROR(VLOOKUP(A24,'[1]Reporte Devengado Aprobado'!$B:$O,12,FALSE),0)</f>
        <v>75614.399999999994</v>
      </c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>+C24+D24+E24+F24+G24+T24+U24+V24+W24</f>
        <v>930890.20000000007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3">SUM(D26:D34)</f>
        <v>252602.44</v>
      </c>
      <c r="E25" s="7">
        <f t="shared" si="3"/>
        <v>399775.1</v>
      </c>
      <c r="F25" s="7">
        <f t="shared" si="3"/>
        <v>984984</v>
      </c>
      <c r="G25" s="7">
        <f t="shared" si="3"/>
        <v>374153.86</v>
      </c>
      <c r="H25" s="7">
        <f t="shared" si="3"/>
        <v>473584.88</v>
      </c>
      <c r="I25" s="7">
        <f t="shared" si="3"/>
        <v>52908679.439999998</v>
      </c>
      <c r="J25" s="7">
        <f t="shared" si="3"/>
        <v>52908679.439999998</v>
      </c>
      <c r="K25" s="7">
        <f t="shared" si="3"/>
        <v>52908679.439999998</v>
      </c>
      <c r="L25" s="7">
        <f t="shared" si="3"/>
        <v>52908679.439999998</v>
      </c>
      <c r="M25" s="7">
        <f t="shared" si="3"/>
        <v>52908679.439999998</v>
      </c>
      <c r="N25" s="7">
        <f t="shared" si="3"/>
        <v>52908679.439999998</v>
      </c>
      <c r="O25" s="7">
        <f t="shared" si="3"/>
        <v>52908679.439999998</v>
      </c>
      <c r="P25" s="7">
        <f t="shared" si="3"/>
        <v>52908679.439999998</v>
      </c>
      <c r="Q25" s="7">
        <f t="shared" si="3"/>
        <v>52908679.439999998</v>
      </c>
      <c r="R25" s="7">
        <f t="shared" si="3"/>
        <v>853150</v>
      </c>
      <c r="S25" s="7">
        <f t="shared" si="3"/>
        <v>52908679.439999998</v>
      </c>
      <c r="T25" s="7">
        <f t="shared" si="3"/>
        <v>832432.22</v>
      </c>
      <c r="U25" s="7">
        <f t="shared" si="3"/>
        <v>504964.51999999996</v>
      </c>
      <c r="V25" s="7">
        <f t="shared" si="3"/>
        <v>436359.33999999997</v>
      </c>
      <c r="W25" s="7">
        <f t="shared" si="3"/>
        <v>251949.81</v>
      </c>
      <c r="X25" s="7">
        <f t="shared" si="3"/>
        <v>0</v>
      </c>
      <c r="Y25" s="7">
        <f>+Y26+Y27+Y28+Y30+Y31+Y32+Y34</f>
        <v>5564056.1699999999</v>
      </c>
    </row>
    <row r="26" spans="1:26" x14ac:dyDescent="0.25">
      <c r="A26" s="8" t="s">
        <v>50</v>
      </c>
      <c r="B26" s="9" t="s">
        <v>51</v>
      </c>
      <c r="C26" s="10">
        <f>IFERROR(VLOOKUP(A26,'[1]Reporte Devengado Aprobado'!$B:$O,3,FALSE),0)</f>
        <v>0</v>
      </c>
      <c r="D26" s="10">
        <f>IFERROR(VLOOKUP(A26,'[1]Reporte Devengado Aprobado'!$B:$O,4,FALSE),0)</f>
        <v>32252.44</v>
      </c>
      <c r="E26" s="10">
        <f>IFERROR(VLOOKUP(A26,'[1]Reporte Devengado Aprobado'!$B:$O,5,FALSE),0)</f>
        <v>19932.5</v>
      </c>
      <c r="F26" s="10">
        <f>IFERROR(VLOOKUP(A26,'[1]Reporte Devengado Aprobado'!$B:$O,6,FALSE),0)</f>
        <v>0</v>
      </c>
      <c r="G26" s="10">
        <f>IFERROR(VLOOKUP(A26,'[1]Reporte Devengado Aprobado'!$B:$O,7,FALSE),0)</f>
        <v>54652.32</v>
      </c>
      <c r="H26" s="10"/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86109.88</v>
      </c>
      <c r="V26" s="10">
        <f>IFERROR(VLOOKUP(A26,'[1]Reporte Devengado Aprobado'!$B:$O,12,FALSE),0)</f>
        <v>8400</v>
      </c>
      <c r="W26" s="10">
        <f>IFERROR(VLOOKUP(A26,'[1]Reporte Devengado Aprobado'!$B:$O,13,FALSE),0)</f>
        <v>0</v>
      </c>
      <c r="X26" s="10">
        <f>IFERROR(VLOOKUP(A26,'[1]Reporte Devengado Aprobado'!$B:$O,14,FALSE),0)</f>
        <v>0</v>
      </c>
      <c r="Y26" s="10">
        <f>+D26+E26+G26+T26+U26+V26+W26</f>
        <v>222597.14</v>
      </c>
      <c r="Z26" s="20"/>
    </row>
    <row r="27" spans="1:26" x14ac:dyDescent="0.25">
      <c r="A27" s="8" t="s">
        <v>52</v>
      </c>
      <c r="B27" s="9" t="s">
        <v>53</v>
      </c>
      <c r="C27" s="10">
        <f>IFERROR(VLOOKUP(A27,'[1]Reporte Devengado Aprobado'!$B:$O,3,FALSE),0)</f>
        <v>0</v>
      </c>
      <c r="D27" s="10">
        <f>IFERROR(VLOOKUP(A27,'[1]Reporte Devengado Aprobado'!$B:$O,4,FALSE),0)</f>
        <v>0</v>
      </c>
      <c r="E27" s="10">
        <f>IFERROR(VLOOKUP(A27,'[1]Reporte Devengado Aprobado'!$B:$O,5,FALSE),0)</f>
        <v>0</v>
      </c>
      <c r="F27" s="10">
        <f>IFERROR(VLOOKUP(A27,'[1]Reporte Devengado Aprobado'!$B:$O,6,FALSE),0)</f>
        <v>590</v>
      </c>
      <c r="G27" s="10">
        <f>IFERROR(VLOOKUP(A27,'[1]Reporte Devengado Aprobado'!$B:$O,7,FALSE),0)</f>
        <v>21122</v>
      </c>
      <c r="H27" s="10">
        <v>311549.83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31199.96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0</v>
      </c>
      <c r="Y27" s="10">
        <f>+C27+D27+E27+F27+G27+H27+R27+T27+U27+V27</f>
        <v>364461.79000000004</v>
      </c>
    </row>
    <row r="28" spans="1:26" x14ac:dyDescent="0.25">
      <c r="A28" s="8" t="s">
        <v>54</v>
      </c>
      <c r="B28" s="9" t="s">
        <v>55</v>
      </c>
      <c r="C28" s="10">
        <f>IFERROR(VLOOKUP(A28,'[1]Reporte Devengado Aprobado'!$B:$O,3,FALSE),0)</f>
        <v>0</v>
      </c>
      <c r="D28" s="10">
        <f>IFERROR(VLOOKUP(A28,'[1]Reporte Devengado Aprobado'!$B:$O,4,FALSE),0)</f>
        <v>0</v>
      </c>
      <c r="E28" s="10">
        <f>IFERROR(VLOOKUP(A28,'[1]Reporte Devengado Aprobado'!$B:$O,5,FALSE),0)</f>
        <v>0</v>
      </c>
      <c r="F28" s="10">
        <f>IFERROR(VLOOKUP(A28,'[1]Reporte Devengado Aprobado'!$B:$O,6,FALSE),0)</f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17373</v>
      </c>
      <c r="V28" s="10">
        <f>IFERROR(VLOOKUP(A28,'[1]Reporte Devengado Aprobado'!$B:$O,12,FALSE),0)</f>
        <v>83839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>+G28+U28+V28</f>
        <v>110203.01000000001</v>
      </c>
    </row>
    <row r="29" spans="1:26" x14ac:dyDescent="0.25">
      <c r="A29" s="8" t="s">
        <v>56</v>
      </c>
      <c r="B29" s="9" t="s">
        <v>57</v>
      </c>
      <c r="C29" s="10">
        <f>IFERROR(VLOOKUP(A29,'[1]Reporte Devengado Aprobado'!$B:$O,3,FALSE),0)</f>
        <v>0</v>
      </c>
      <c r="D29" s="10">
        <f>IFERROR(VLOOKUP(A29,'[1]Reporte Devengado Aprobado'!$B:$O,4,FALSE),0)</f>
        <v>0</v>
      </c>
      <c r="E29" s="10">
        <f>IFERROR(VLOOKUP(A29,'[1]Reporte Devengado Aprobado'!$B:$O,5,FALSE),0)</f>
        <v>0</v>
      </c>
      <c r="F29" s="10">
        <f>IFERROR(VLOOKUP(A29,'[1]Reporte Devengado Aprobado'!$B:$O,6,FALSE),0)</f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ref="Y29" si="4">+C29+D29+E29+F29</f>
        <v>0</v>
      </c>
    </row>
    <row r="30" spans="1:26" x14ac:dyDescent="0.25">
      <c r="A30" s="8" t="s">
        <v>58</v>
      </c>
      <c r="B30" s="9" t="s">
        <v>59</v>
      </c>
      <c r="C30" s="10">
        <f>IFERROR(VLOOKUP(A30,'[1]Reporte Devengado Aprobado'!$B:$O,3,FALSE),0)</f>
        <v>0</v>
      </c>
      <c r="D30" s="10">
        <f>IFERROR(VLOOKUP(A30,'[1]Reporte Devengado Aprobado'!$B:$O,4,FALSE),0)</f>
        <v>0</v>
      </c>
      <c r="E30" s="10">
        <f>IFERROR(VLOOKUP(A30,'[1]Reporte Devengado Aprobado'!$B:$O,5,FALSE),0)</f>
        <v>0</v>
      </c>
      <c r="F30" s="10">
        <f>IFERROR(VLOOKUP(A30,'[1]Reporte Devengado Aprobado'!$B:$O,6,FALSE),0)</f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v>3500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+G30+U30+V30</f>
        <v>8810</v>
      </c>
    </row>
    <row r="31" spans="1:26" ht="31.5" x14ac:dyDescent="0.25">
      <c r="A31" s="8" t="s">
        <v>60</v>
      </c>
      <c r="B31" s="9" t="s">
        <v>61</v>
      </c>
      <c r="C31" s="10">
        <f>IFERROR(VLOOKUP(A31,'[1]Reporte Devengado Aprobado'!$B:$O,3,FALSE),0)</f>
        <v>0</v>
      </c>
      <c r="D31" s="10">
        <f>IFERROR(VLOOKUP(A31,'[1]Reporte Devengado Aprobado'!$B:$O,4,FALSE),0)</f>
        <v>0</v>
      </c>
      <c r="E31" s="10">
        <f>IFERROR(VLOOKUP(A31,'[1]Reporte Devengado Aprobado'!$B:$O,5,FALSE),0)</f>
        <v>0</v>
      </c>
      <c r="F31" s="10">
        <f>IFERROR(VLOOKUP(A31,'[1]Reporte Devengado Aprobado'!$B:$O,6,FALSE),0)</f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5714</v>
      </c>
      <c r="V31" s="10">
        <f>IFERROR(VLOOKUP(A31,'[1]Reporte Devengado Aprobado'!$B:$O,12,FALSE),0)</f>
        <v>0</v>
      </c>
      <c r="W31" s="10">
        <f>IFERROR(VLOOKUP(A31,'[1]Reporte Devengado Aprobado'!$B:$O,13,FALSE),0)</f>
        <v>4535.32</v>
      </c>
      <c r="X31" s="10">
        <f>IFERROR(VLOOKUP(A31,'[1]Reporte Devengado Aprobado'!$B:$O,14,FALSE),0)</f>
        <v>0</v>
      </c>
      <c r="Y31" s="10">
        <f>+C31+D31+E31+F31+U31+W31</f>
        <v>10249.32</v>
      </c>
    </row>
    <row r="32" spans="1:26" ht="31.5" x14ac:dyDescent="0.25">
      <c r="A32" s="8" t="s">
        <v>62</v>
      </c>
      <c r="B32" s="9" t="s">
        <v>63</v>
      </c>
      <c r="C32" s="10">
        <f>IFERROR(VLOOKUP(A32,'[1]Reporte Devengado Aprobado'!$B:$O,3,FALSE),0)</f>
        <v>200100</v>
      </c>
      <c r="D32" s="10">
        <f>IFERROR(VLOOKUP(A32,'[1]Reporte Devengado Aprobado'!$B:$O,4,FALSE),0)</f>
        <v>220350</v>
      </c>
      <c r="E32" s="10">
        <f>IFERROR(VLOOKUP(A32,'[1]Reporte Devengado Aprobado'!$B:$O,5,FALSE),0)</f>
        <v>212011.2</v>
      </c>
      <c r="F32" s="10">
        <f>IFERROR(VLOOKUP(A32,'[1]Reporte Devengado Aprobado'!$B:$O,6,FALSE),0)</f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193256</v>
      </c>
      <c r="V32" s="10">
        <f>IFERROR(VLOOKUP(A32,'[1]Reporte Devengado Aprobado'!$B:$O,12,FALSE),0)</f>
        <v>194350</v>
      </c>
      <c r="W32" s="10">
        <f>IFERROR(VLOOKUP(A32,'[1]Reporte Devengado Aprobado'!$B:$O,13,FALSE),0)</f>
        <v>219602.53999999998</v>
      </c>
      <c r="X32" s="10">
        <f>IFERROR(VLOOKUP(A32,'[1]Reporte Devengado Aprobado'!$B:$O,14,FALSE),0)</f>
        <v>0</v>
      </c>
      <c r="Y32" s="10">
        <f>+C32+D32+E32+F32+G32+H32+R32+T32+U32+V32+W32</f>
        <v>2827004.79</v>
      </c>
    </row>
    <row r="33" spans="1:25" ht="31.5" x14ac:dyDescent="0.25">
      <c r="A33" s="8" t="s">
        <v>64</v>
      </c>
      <c r="B33" s="9" t="s">
        <v>65</v>
      </c>
      <c r="C33" s="10">
        <f>IFERROR(VLOOKUP(A33,'[1]Reporte Devengado Aprobado'!$B:$O,3,FALSE),0)</f>
        <v>0</v>
      </c>
      <c r="D33" s="10">
        <f>IFERROR(VLOOKUP(A33,'[1]Reporte Devengado Aprobado'!$B:$O,4,FALSE),0)</f>
        <v>0</v>
      </c>
      <c r="E33" s="10">
        <f>IFERROR(VLOOKUP(A33,'[1]Reporte Devengado Aprobado'!$B:$O,5,FALSE),0)</f>
        <v>0</v>
      </c>
      <c r="F33" s="10">
        <f>IFERROR(VLOOKUP(A33,'[1]Reporte Devengado Aprobado'!$B:$O,6,FALSE),0)</f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66</v>
      </c>
      <c r="B34" s="9" t="s">
        <v>67</v>
      </c>
      <c r="C34" s="10">
        <f>IFERROR(VLOOKUP(A34,'[1]Reporte Devengado Aprobado'!$B:$O,3,FALSE),0)</f>
        <v>0</v>
      </c>
      <c r="D34" s="10">
        <f>IFERROR(VLOOKUP(A34,'[1]Reporte Devengado Aprobado'!$B:$O,4,FALSE),0)</f>
        <v>0</v>
      </c>
      <c r="E34" s="10">
        <f>IFERROR(VLOOKUP(A34,'[1]Reporte Devengado Aprobado'!$B:$O,5,FALSE),0)</f>
        <v>167831.4</v>
      </c>
      <c r="F34" s="10">
        <f>IFERROR(VLOOKUP(A34,'[1]Reporte Devengado Aprobado'!$B:$O,6,FALSE),0)</f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167811.68</v>
      </c>
      <c r="V34" s="10">
        <f>IFERROR(VLOOKUP(A34,'[1]Reporte Devengado Aprobado'!$B:$O,12,FALSE),0)</f>
        <v>149770.34</v>
      </c>
      <c r="W34" s="10">
        <f>IFERROR(VLOOKUP(A34,'[1]Reporte Devengado Aprobado'!$B:$O,13,FALSE),0)</f>
        <v>27811.95</v>
      </c>
      <c r="X34" s="10">
        <f>IFERROR(VLOOKUP(A34,'[1]Reporte Devengado Aprobado'!$B:$O,14,FALSE),0)</f>
        <v>0</v>
      </c>
      <c r="Y34" s="10">
        <f>+C34+D34+E34+F34+G34+T34+U34+V34+W34</f>
        <v>2020730.1199999999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87493.77</v>
      </c>
      <c r="W35" s="7">
        <f t="shared" si="5"/>
        <v>0</v>
      </c>
      <c r="X35" s="7">
        <f t="shared" si="5"/>
        <v>0</v>
      </c>
      <c r="Y35" s="7">
        <f>+F35+G35+H35+V35</f>
        <v>544807.03</v>
      </c>
    </row>
    <row r="36" spans="1:25" x14ac:dyDescent="0.25">
      <c r="A36" s="8" t="s">
        <v>68</v>
      </c>
      <c r="B36" s="9" t="s">
        <v>15</v>
      </c>
      <c r="C36" s="10">
        <f>IFERROR(VLOOKUP(A36,'[1]Reporte Devengado Aprobado'!$B:$O,3,FALSE),0)</f>
        <v>0</v>
      </c>
      <c r="D36" s="10">
        <f>IFERROR(VLOOKUP(A36,'[1]Reporte Devengado Aprobado'!$B:$O,4,FALSE),0)</f>
        <v>0</v>
      </c>
      <c r="E36" s="10">
        <f>IFERROR(VLOOKUP(A36,'[1]Reporte Devengado Aprobado'!$B:$O,5,FALSE),0)</f>
        <v>0</v>
      </c>
      <c r="F36" s="10">
        <f>IFERROR(VLOOKUP(A36,'[1]Reporte Devengado Aprobado'!$B:$O,6,FALSE),0)</f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69</v>
      </c>
      <c r="B37" s="9" t="s">
        <v>70</v>
      </c>
      <c r="C37" s="10">
        <f>IFERROR(VLOOKUP(A37,'[1]Reporte Devengado Aprobado'!$B:$O,3,FALSE),0)</f>
        <v>0</v>
      </c>
      <c r="D37" s="10">
        <f>IFERROR(VLOOKUP(A37,'[1]Reporte Devengado Aprobado'!$B:$O,4,FALSE),0)</f>
        <v>0</v>
      </c>
      <c r="E37" s="10">
        <f>IFERROR(VLOOKUP(A37,'[1]Reporte Devengado Aprobado'!$B:$O,5,FALSE),0)</f>
        <v>0</v>
      </c>
      <c r="F37" s="10">
        <f>IFERROR(VLOOKUP(A37,'[1]Reporte Devengado Aprobado'!$B:$O,6,FALSE),0)</f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71</v>
      </c>
      <c r="B38" s="9" t="s">
        <v>72</v>
      </c>
      <c r="C38" s="10">
        <f>IFERROR(VLOOKUP(A38,'[1]Reporte Devengado Aprobado'!$B:$O,3,FALSE),0)</f>
        <v>0</v>
      </c>
      <c r="D38" s="10">
        <f>IFERROR(VLOOKUP(A38,'[1]Reporte Devengado Aprobado'!$B:$O,4,FALSE),0)</f>
        <v>0</v>
      </c>
      <c r="E38" s="10">
        <f>IFERROR(VLOOKUP(A38,'[1]Reporte Devengado Aprobado'!$B:$O,5,FALSE),0)</f>
        <v>0</v>
      </c>
      <c r="F38" s="10">
        <f>IFERROR(VLOOKUP(A38,'[1]Reporte Devengado Aprobado'!$B:$O,6,FALSE),0)</f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73</v>
      </c>
      <c r="B39" s="9" t="s">
        <v>74</v>
      </c>
      <c r="C39" s="10">
        <f>IFERROR(VLOOKUP(A39,'[1]Reporte Devengado Aprobado'!$B:$O,3,FALSE),0)</f>
        <v>0</v>
      </c>
      <c r="D39" s="10">
        <f>IFERROR(VLOOKUP(A39,'[1]Reporte Devengado Aprobado'!$B:$O,4,FALSE),0)</f>
        <v>0</v>
      </c>
      <c r="E39" s="10">
        <f>IFERROR(VLOOKUP(A39,'[1]Reporte Devengado Aprobado'!$B:$O,5,FALSE),0)</f>
        <v>0</v>
      </c>
      <c r="F39" s="10">
        <f>IFERROR(VLOOKUP(A39,'[1]Reporte Devengado Aprobado'!$B:$O,6,FALSE),0)</f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75</v>
      </c>
      <c r="B40" s="9" t="s">
        <v>76</v>
      </c>
      <c r="C40" s="10">
        <f>IFERROR(VLOOKUP(A40,'[1]Reporte Devengado Aprobado'!$B:$O,3,FALSE),0)</f>
        <v>0</v>
      </c>
      <c r="D40" s="10">
        <f>IFERROR(VLOOKUP(A40,'[1]Reporte Devengado Aprobado'!$B:$O,4,FALSE),0)</f>
        <v>0</v>
      </c>
      <c r="E40" s="10">
        <f>IFERROR(VLOOKUP(A40,'[1]Reporte Devengado Aprobado'!$B:$O,5,FALSE),0)</f>
        <v>0</v>
      </c>
      <c r="F40" s="10">
        <f>IFERROR(VLOOKUP(A40,'[1]Reporte Devengado Aprobado'!$B:$O,6,FALSE),0)</f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136</v>
      </c>
      <c r="B41" s="9" t="s">
        <v>137</v>
      </c>
      <c r="C41" s="10">
        <f>IFERROR(VLOOKUP(A41,'[1]Reporte Devengado Aprobado'!$B:$O,3,FALSE),0)</f>
        <v>0</v>
      </c>
      <c r="D41" s="10">
        <f>IFERROR(VLOOKUP(A41,'[1]Reporte Devengado Aprobado'!$B:$O,4,FALSE),0)</f>
        <v>0</v>
      </c>
      <c r="E41" s="10">
        <f>IFERROR(VLOOKUP(A41,'[1]Reporte Devengado Aprobado'!$B:$O,5,FALSE),0)</f>
        <v>0</v>
      </c>
      <c r="F41" s="10">
        <f>IFERROR(VLOOKUP(A41,'[1]Reporte Devengado Aprobado'!$B:$O,6,FALSE),0)</f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77</v>
      </c>
      <c r="B42" s="9" t="s">
        <v>78</v>
      </c>
      <c r="C42" s="10">
        <f>IFERROR(VLOOKUP(A42,'[1]Reporte Devengado Aprobado'!$B:$O,3,FALSE),0)</f>
        <v>0</v>
      </c>
      <c r="D42" s="10">
        <f>IFERROR(VLOOKUP(A42,'[1]Reporte Devengado Aprobado'!$B:$O,4,FALSE),0)</f>
        <v>0</v>
      </c>
      <c r="E42" s="22">
        <f>IFERROR(VLOOKUP(A42,'[1]Reporte Devengado Aprobado'!$B:$O,5,FALSE),0)</f>
        <v>0</v>
      </c>
      <c r="F42" s="10">
        <f>IFERROR(VLOOKUP(A42,'[1]Reporte Devengado Aprobado'!$B:$O,6,FALSE),0)</f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87493.77</v>
      </c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>+F42+G42+H42+V42</f>
        <v>544807.03</v>
      </c>
    </row>
    <row r="43" spans="1:25" ht="31.5" x14ac:dyDescent="0.25">
      <c r="A43" s="8" t="s">
        <v>79</v>
      </c>
      <c r="B43" s="9" t="s">
        <v>80</v>
      </c>
      <c r="C43" s="10">
        <f>IFERROR(VLOOKUP(A43,'[1]Reporte Devengado Aprobado'!$B:$O,3,FALSE),0)</f>
        <v>0</v>
      </c>
      <c r="D43" s="10">
        <f>IFERROR(VLOOKUP(A43,'[1]Reporte Devengado Aprobado'!$B:$O,4,FALSE),0)</f>
        <v>0</v>
      </c>
      <c r="E43" s="10">
        <f>IFERROR(VLOOKUP(A43,'[1]Reporte Devengado Aprobado'!$B:$O,5,FALSE),0)</f>
        <v>0</v>
      </c>
      <c r="F43" s="10">
        <f>IFERROR(VLOOKUP(A43,'[1]Reporte Devengado Aprobado'!$B:$O,6,FALSE),0)</f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81</v>
      </c>
      <c r="C44" s="7">
        <f>SUM(C45:C51)</f>
        <v>0</v>
      </c>
      <c r="D44" s="7">
        <f t="shared" ref="D44:X44" si="7">SUM(D45:D51)</f>
        <v>0</v>
      </c>
      <c r="E44" s="7">
        <f t="shared" si="7"/>
        <v>0</v>
      </c>
      <c r="F44" s="7">
        <f t="shared" si="7"/>
        <v>0</v>
      </c>
      <c r="G44" s="7">
        <f t="shared" si="7"/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82</v>
      </c>
      <c r="B45" s="9" t="s">
        <v>83</v>
      </c>
      <c r="C45" s="10">
        <f>IFERROR(VLOOKUP(A45,'[1]Reporte Devengado Aprobado'!$B:$O,3,FALSE),0)</f>
        <v>0</v>
      </c>
      <c r="D45" s="10">
        <f>IFERROR(VLOOKUP(A45,'[1]Reporte Devengado Aprobado'!$B:$O,4,FALSE),0)</f>
        <v>0</v>
      </c>
      <c r="E45" s="10">
        <f>IFERROR(VLOOKUP(A45,'[1]Reporte Devengado Aprobado'!$B:$O,5,FALSE),0)</f>
        <v>0</v>
      </c>
      <c r="F45" s="10">
        <f>IFERROR(VLOOKUP(A45,'[1]Reporte Devengado Aprobado'!$B:$O,6,FALSE),0)</f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84</v>
      </c>
      <c r="B46" s="9" t="s">
        <v>85</v>
      </c>
      <c r="C46" s="10">
        <f>IFERROR(VLOOKUP(A46,'[1]Reporte Devengado Aprobado'!$B:$O,3,FALSE),0)</f>
        <v>0</v>
      </c>
      <c r="D46" s="10">
        <f>IFERROR(VLOOKUP(A46,'[1]Reporte Devengado Aprobado'!$B:$O,4,FALSE),0)</f>
        <v>0</v>
      </c>
      <c r="E46" s="10">
        <f>IFERROR(VLOOKUP(A46,'[1]Reporte Devengado Aprobado'!$B:$O,5,FALSE),0)</f>
        <v>0</v>
      </c>
      <c r="F46" s="10">
        <f>IFERROR(VLOOKUP(A46,'[1]Reporte Devengado Aprobado'!$B:$O,6,FALSE),0)</f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86</v>
      </c>
      <c r="B47" s="9" t="s">
        <v>87</v>
      </c>
      <c r="C47" s="10">
        <f>IFERROR(VLOOKUP(A47,'[1]Reporte Devengado Aprobado'!$B:$O,3,FALSE),0)</f>
        <v>0</v>
      </c>
      <c r="D47" s="10">
        <f>IFERROR(VLOOKUP(A47,'[1]Reporte Devengado Aprobado'!$B:$O,4,FALSE),0)</f>
        <v>0</v>
      </c>
      <c r="E47" s="10">
        <f>IFERROR(VLOOKUP(A47,'[1]Reporte Devengado Aprobado'!$B:$O,5,FALSE),0)</f>
        <v>0</v>
      </c>
      <c r="F47" s="10">
        <f>IFERROR(VLOOKUP(A47,'[1]Reporte Devengado Aprobado'!$B:$O,6,FALSE),0)</f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88</v>
      </c>
      <c r="B48" s="9" t="s">
        <v>89</v>
      </c>
      <c r="C48" s="10">
        <f>IFERROR(VLOOKUP(A48,'[1]Reporte Devengado Aprobado'!$B:$O,3,FALSE),0)</f>
        <v>0</v>
      </c>
      <c r="D48" s="10">
        <f>IFERROR(VLOOKUP(A48,'[1]Reporte Devengado Aprobado'!$B:$O,4,FALSE),0)</f>
        <v>0</v>
      </c>
      <c r="E48" s="10">
        <f>IFERROR(VLOOKUP(A48,'[1]Reporte Devengado Aprobado'!$B:$O,5,FALSE),0)</f>
        <v>0</v>
      </c>
      <c r="F48" s="10">
        <f>IFERROR(VLOOKUP(A48,'[1]Reporte Devengado Aprobado'!$B:$O,6,FALSE),0)</f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90</v>
      </c>
      <c r="B49" s="9" t="s">
        <v>91</v>
      </c>
      <c r="C49" s="10">
        <f>IFERROR(VLOOKUP(A49,'[1]Reporte Devengado Aprobado'!$B:$O,3,FALSE),0)</f>
        <v>0</v>
      </c>
      <c r="D49" s="10">
        <f>IFERROR(VLOOKUP(A49,'[1]Reporte Devengado Aprobado'!$B:$O,4,FALSE),0)</f>
        <v>0</v>
      </c>
      <c r="E49" s="10">
        <f>IFERROR(VLOOKUP(A49,'[1]Reporte Devengado Aprobado'!$B:$O,5,FALSE),0)</f>
        <v>0</v>
      </c>
      <c r="F49" s="10">
        <f>IFERROR(VLOOKUP(A49,'[1]Reporte Devengado Aprobado'!$B:$O,6,FALSE),0)</f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92</v>
      </c>
      <c r="B50" s="9" t="s">
        <v>93</v>
      </c>
      <c r="C50" s="10">
        <f>IFERROR(VLOOKUP(A50,'[1]Reporte Devengado Aprobado'!$B:$O,3,FALSE),0)</f>
        <v>0</v>
      </c>
      <c r="D50" s="10">
        <f>IFERROR(VLOOKUP(A50,'[1]Reporte Devengado Aprobado'!$B:$O,4,FALSE),0)</f>
        <v>0</v>
      </c>
      <c r="E50" s="10">
        <f>IFERROR(VLOOKUP(A50,'[1]Reporte Devengado Aprobado'!$B:$O,5,FALSE),0)</f>
        <v>0</v>
      </c>
      <c r="F50" s="10">
        <f>IFERROR(VLOOKUP(A50,'[1]Reporte Devengado Aprobado'!$B:$O,6,FALSE),0)</f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94</v>
      </c>
      <c r="B51" s="9" t="s">
        <v>95</v>
      </c>
      <c r="C51" s="10">
        <f>IFERROR(VLOOKUP(A51,'[1]Reporte Devengado Aprobado'!$B:$O,3,FALSE),0)</f>
        <v>0</v>
      </c>
      <c r="D51" s="10">
        <f>IFERROR(VLOOKUP(A51,'[1]Reporte Devengado Aprobado'!$B:$O,4,FALSE),0)</f>
        <v>0</v>
      </c>
      <c r="E51" s="10">
        <f>IFERROR(VLOOKUP(A51,'[1]Reporte Devengado Aprobado'!$B:$O,5,FALSE),0)</f>
        <v>0</v>
      </c>
      <c r="F51" s="10">
        <f>IFERROR(VLOOKUP(A51,'[1]Reporte Devengado Aprobado'!$B:$O,6,FALSE),0)</f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f>SUM(C53:C61)</f>
        <v>0</v>
      </c>
      <c r="D52" s="7">
        <f t="shared" ref="D52:X52" si="8">SUM(D53:D61)</f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57000</v>
      </c>
      <c r="W52" s="7">
        <f t="shared" si="8"/>
        <v>34047.19</v>
      </c>
      <c r="X52" s="7">
        <f t="shared" si="8"/>
        <v>0</v>
      </c>
      <c r="Y52" s="7">
        <f>+T52+V52+W52</f>
        <v>159046.20000000001</v>
      </c>
      <c r="Z52" s="37"/>
    </row>
    <row r="53" spans="1:26" x14ac:dyDescent="0.25">
      <c r="A53" s="8" t="s">
        <v>96</v>
      </c>
      <c r="B53" s="9" t="s">
        <v>97</v>
      </c>
      <c r="C53" s="10">
        <f>IFERROR(VLOOKUP(A53,'[1]Reporte Devengado Aprobado'!$B:$O,3,FALSE),0)</f>
        <v>0</v>
      </c>
      <c r="D53" s="10">
        <f>IFERROR(VLOOKUP(A53,'[1]Reporte Devengado Aprobado'!$B:$O,4,FALSE),0)</f>
        <v>0</v>
      </c>
      <c r="E53" s="22">
        <f>IFERROR(VLOOKUP(A53,'[1]Reporte Devengado Aprobado'!$B:$O,5,FALSE),0)</f>
        <v>0</v>
      </c>
      <c r="F53" s="22">
        <f>IFERROR(VLOOKUP(A53,'[1]Reporte Devengado Aprobado'!$B:$O,6,FALSE),0)</f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>
        <f>IFERROR(VLOOKUP(A53,'[1]Reporte Devengado Aprobado'!$B:$O,13,FALSE),0)</f>
        <v>34047.19</v>
      </c>
      <c r="X53" s="22">
        <f>IFERROR(VLOOKUP(A53,'[1]Reporte Devengado Aprobado'!$B:$O,14,FALSE),0)</f>
        <v>0</v>
      </c>
      <c r="Y53" s="10">
        <f>+W53</f>
        <v>34047.19</v>
      </c>
    </row>
    <row r="54" spans="1:26" ht="33.75" customHeight="1" x14ac:dyDescent="0.25">
      <c r="A54" s="8" t="s">
        <v>98</v>
      </c>
      <c r="B54" s="9" t="s">
        <v>162</v>
      </c>
      <c r="C54" s="10">
        <f>IFERROR(VLOOKUP(A54,'[1]Reporte Devengado Aprobado'!$B:$O,3,FALSE),0)</f>
        <v>0</v>
      </c>
      <c r="D54" s="10">
        <f>IFERROR(VLOOKUP(A54,'[1]Reporte Devengado Aprobado'!$B:$O,4,FALSE),0)</f>
        <v>0</v>
      </c>
      <c r="E54" s="10">
        <f>IFERROR(VLOOKUP(A54,'[1]Reporte Devengado Aprobado'!$B:$O,5,FALSE),0)</f>
        <v>0</v>
      </c>
      <c r="F54" s="10">
        <f>IFERROR(VLOOKUP(A54,'[1]Reporte Devengado Aprobado'!$B:$O,6,FALSE),0)</f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99</v>
      </c>
      <c r="B55" s="9" t="s">
        <v>100</v>
      </c>
      <c r="C55" s="10">
        <f>IFERROR(VLOOKUP(A55,'[1]Reporte Devengado Aprobado'!$B:$O,3,FALSE),0)</f>
        <v>0</v>
      </c>
      <c r="D55" s="10">
        <f>IFERROR(VLOOKUP(A55,'[1]Reporte Devengado Aprobado'!$B:$O,4,FALSE),0)</f>
        <v>0</v>
      </c>
      <c r="E55" s="10">
        <f>IFERROR(VLOOKUP(A55,'[1]Reporte Devengado Aprobado'!$B:$O,5,FALSE),0)</f>
        <v>0</v>
      </c>
      <c r="F55" s="10">
        <f>IFERROR(VLOOKUP(A55,'[1]Reporte Devengado Aprobado'!$B:$O,6,FALSE),0)</f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101</v>
      </c>
      <c r="B56" s="9" t="s">
        <v>102</v>
      </c>
      <c r="C56" s="10">
        <f>IFERROR(VLOOKUP(A56,'[1]Reporte Devengado Aprobado'!$B:$O,3,FALSE),0)</f>
        <v>0</v>
      </c>
      <c r="D56" s="10">
        <f>IFERROR(VLOOKUP(A56,'[1]Reporte Devengado Aprobado'!$B:$O,4,FALSE),0)</f>
        <v>0</v>
      </c>
      <c r="E56" s="10">
        <f>IFERROR(VLOOKUP(A56,'[1]Reporte Devengado Aprobado'!$B:$O,5,FALSE),0)</f>
        <v>0</v>
      </c>
      <c r="F56" s="10">
        <f>IFERROR(VLOOKUP(A56,'[1]Reporte Devengado Aprobado'!$B:$O,6,FALSE),0)</f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103</v>
      </c>
      <c r="B57" s="9" t="s">
        <v>104</v>
      </c>
      <c r="C57" s="10">
        <f>IFERROR(VLOOKUP(A57,'[1]Reporte Devengado Aprobado'!$B:$O,3,FALSE),0)</f>
        <v>0</v>
      </c>
      <c r="D57" s="10">
        <f>IFERROR(VLOOKUP(A57,'[1]Reporte Devengado Aprobado'!$B:$O,4,FALSE),0)</f>
        <v>0</v>
      </c>
      <c r="E57" s="24">
        <f>IFERROR(VLOOKUP(A57,'[1]Reporte Devengado Aprobado'!$B:$O,5,FALSE),0)</f>
        <v>0</v>
      </c>
      <c r="F57" s="24">
        <f>IFERROR(VLOOKUP(A57,'[1]Reporte Devengado Aprobado'!$B:$O,6,FALSE),0)</f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>
        <f>IFERROR(VLOOKUP(A57,'[1]Reporte Devengado Aprobado'!$B:$O,12,FALSE),0)</f>
        <v>57000</v>
      </c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f>+T57+V57</f>
        <v>124999.01</v>
      </c>
    </row>
    <row r="58" spans="1:26" x14ac:dyDescent="0.25">
      <c r="A58" s="8" t="s">
        <v>105</v>
      </c>
      <c r="B58" s="9" t="s">
        <v>106</v>
      </c>
      <c r="C58" s="10">
        <f>IFERROR(VLOOKUP(A58,'[1]Reporte Devengado Aprobado'!$B:$O,3,FALSE),0)</f>
        <v>0</v>
      </c>
      <c r="D58" s="10">
        <f>IFERROR(VLOOKUP(A58,'[1]Reporte Devengado Aprobado'!$B:$O,4,FALSE),0)</f>
        <v>0</v>
      </c>
      <c r="E58" s="10">
        <f>IFERROR(VLOOKUP(A58,'[1]Reporte Devengado Aprobado'!$B:$O,5,FALSE),0)</f>
        <v>0</v>
      </c>
      <c r="F58" s="10">
        <f>IFERROR(VLOOKUP(A58,'[1]Reporte Devengado Aprobado'!$B:$O,6,FALSE),0)</f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107</v>
      </c>
      <c r="B59" s="9" t="s">
        <v>108</v>
      </c>
      <c r="C59" s="10">
        <f>IFERROR(VLOOKUP(A59,'[1]Reporte Devengado Aprobado'!$B:$O,3,FALSE),0)</f>
        <v>0</v>
      </c>
      <c r="D59" s="10">
        <f>IFERROR(VLOOKUP(A59,'[1]Reporte Devengado Aprobado'!$B:$O,4,FALSE),0)</f>
        <v>0</v>
      </c>
      <c r="E59" s="10">
        <f>IFERROR(VLOOKUP(A59,'[1]Reporte Devengado Aprobado'!$B:$O,5,FALSE),0)</f>
        <v>0</v>
      </c>
      <c r="F59" s="10">
        <f>IFERROR(VLOOKUP(A59,'[1]Reporte Devengado Aprobado'!$B:$O,6,FALSE),0)</f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109</v>
      </c>
      <c r="B60" s="9" t="s">
        <v>110</v>
      </c>
      <c r="C60" s="10">
        <f>IFERROR(VLOOKUP(A60,'[1]Reporte Devengado Aprobado'!$B:$O,3,FALSE),0)</f>
        <v>0</v>
      </c>
      <c r="D60" s="10">
        <f>IFERROR(VLOOKUP(A60,'[1]Reporte Devengado Aprobado'!$B:$O,4,FALSE),0)</f>
        <v>0</v>
      </c>
      <c r="E60" s="10">
        <f>IFERROR(VLOOKUP(A60,'[1]Reporte Devengado Aprobado'!$B:$O,5,FALSE),0)</f>
        <v>0</v>
      </c>
      <c r="F60" s="10">
        <f>IFERROR(VLOOKUP(A60,'[1]Reporte Devengado Aprobado'!$B:$O,6,FALSE),0)</f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111</v>
      </c>
      <c r="B61" s="9" t="s">
        <v>112</v>
      </c>
      <c r="C61" s="10">
        <f>IFERROR(VLOOKUP(A61,'[1]Reporte Devengado Aprobado'!$B:$O,3,FALSE),0)</f>
        <v>0</v>
      </c>
      <c r="D61" s="10">
        <f>IFERROR(VLOOKUP(A61,'[1]Reporte Devengado Aprobado'!$B:$O,4,FALSE),0)</f>
        <v>0</v>
      </c>
      <c r="E61" s="24">
        <f>IFERROR(VLOOKUP(A61,'[1]Reporte Devengado Aprobado'!$B:$O,5,FALSE),0)</f>
        <v>0</v>
      </c>
      <c r="F61" s="24">
        <f>IFERROR(VLOOKUP(A61,'[1]Reporte Devengado Aprobado'!$B:$O,6,FALSE),0)</f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113</v>
      </c>
      <c r="C62" s="7">
        <f>SUM(C63:C66)</f>
        <v>0</v>
      </c>
      <c r="D62" s="7">
        <f t="shared" ref="D62:Y62" si="9">SUM(D63:D66)</f>
        <v>0</v>
      </c>
      <c r="E62" s="7">
        <f t="shared" si="9"/>
        <v>0</v>
      </c>
      <c r="F62" s="7">
        <f t="shared" si="9"/>
        <v>0</v>
      </c>
      <c r="G62" s="7">
        <f t="shared" si="9"/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8476527.7200000007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7">
        <f t="shared" si="9"/>
        <v>8476527.7200000007</v>
      </c>
    </row>
    <row r="63" spans="1:26" x14ac:dyDescent="0.25">
      <c r="A63" s="8" t="s">
        <v>114</v>
      </c>
      <c r="B63" s="9" t="s">
        <v>115</v>
      </c>
      <c r="C63" s="10">
        <f>IFERROR(VLOOKUP(A63,'[1]Reporte Devengado Aprobado'!$B:$O,3,FALSE),0)</f>
        <v>0</v>
      </c>
      <c r="D63" s="24">
        <f>IFERROR(VLOOKUP(A63,'[1]Reporte Devengado Aprobado'!$B:$O,4,FALSE),0)</f>
        <v>0</v>
      </c>
      <c r="E63" s="24">
        <f>IFERROR(VLOOKUP(A63,'[1]Reporte Devengado Aprobado'!$B:$O,5,FALSE),0)</f>
        <v>0</v>
      </c>
      <c r="F63" s="24">
        <f>IFERROR(VLOOKUP(A63,'[1]Reporte Devengado Aprobado'!$B:$O,6,FALSE),0)</f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8476527.7200000007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f>+H63+R63+U63</f>
        <v>8476527.7200000007</v>
      </c>
    </row>
    <row r="64" spans="1:26" x14ac:dyDescent="0.25">
      <c r="A64" s="8" t="s">
        <v>116</v>
      </c>
      <c r="B64" s="9" t="s">
        <v>117</v>
      </c>
      <c r="C64" s="10">
        <f>IFERROR(VLOOKUP(A64,'[1]Reporte Devengado Aprobado'!$B:$O,3,FALSE),0)</f>
        <v>0</v>
      </c>
      <c r="D64" s="10">
        <f>IFERROR(VLOOKUP(A64,'[1]Reporte Devengado Aprobado'!$B:$O,4,FALSE),0)</f>
        <v>0</v>
      </c>
      <c r="E64" s="10">
        <f>IFERROR(VLOOKUP(A64,'[1]Reporte Devengado Aprobado'!$B:$O,5,FALSE),0)</f>
        <v>0</v>
      </c>
      <c r="F64" s="24">
        <f>IFERROR(VLOOKUP(A64,'[1]Reporte Devengado Aprobado'!$B:$O,6,FALSE),0)</f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/>
    </row>
    <row r="65" spans="1:26" ht="34.5" customHeight="1" x14ac:dyDescent="0.25">
      <c r="A65" s="8" t="s">
        <v>118</v>
      </c>
      <c r="B65" s="9" t="s">
        <v>119</v>
      </c>
      <c r="C65" s="10">
        <f>IFERROR(VLOOKUP(A65,'[1]Reporte Devengado Aprobado'!$B:$O,3,FALSE),0)</f>
        <v>0</v>
      </c>
      <c r="D65" s="10">
        <f>IFERROR(VLOOKUP(A65,'[1]Reporte Devengado Aprobado'!$B:$O,4,FALSE),0)</f>
        <v>0</v>
      </c>
      <c r="E65" s="10">
        <f>IFERROR(VLOOKUP(A65,'[1]Reporte Devengado Aprobado'!$B:$O,5,FALSE),0)</f>
        <v>0</v>
      </c>
      <c r="F65" s="24">
        <f>IFERROR(VLOOKUP(A65,'[1]Reporte Devengado Aprobado'!$B:$O,6,FALSE),0)</f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120</v>
      </c>
      <c r="B66" s="9" t="s">
        <v>65</v>
      </c>
      <c r="C66" s="10">
        <f>IFERROR(VLOOKUP(A66,'[1]Reporte Devengado Aprobado'!$B:$O,3,FALSE),0)</f>
        <v>0</v>
      </c>
      <c r="D66" s="10">
        <f>IFERROR(VLOOKUP(A66,'[1]Reporte Devengado Aprobado'!$B:$O,4,FALSE),0)</f>
        <v>0</v>
      </c>
      <c r="E66" s="24">
        <f>IFERROR(VLOOKUP(A66,'[1]Reporte Devengado Aprobado'!$B:$O,5,FALSE),0)</f>
        <v>0</v>
      </c>
      <c r="F66" s="24">
        <f>IFERROR(VLOOKUP(A66,'[1]Reporte Devengado Aprobado'!$B:$O,6,FALSE),0)</f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121</v>
      </c>
      <c r="C67" s="10">
        <f>SUM(C68:C72)</f>
        <v>0</v>
      </c>
      <c r="D67" s="10">
        <f t="shared" ref="D67:X67" si="10">SUM(D68:D72)</f>
        <v>0</v>
      </c>
      <c r="E67" s="10">
        <f t="shared" si="10"/>
        <v>0</v>
      </c>
      <c r="F67" s="10">
        <f t="shared" si="10"/>
        <v>0</v>
      </c>
      <c r="G67" s="10">
        <f t="shared" si="10"/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122</v>
      </c>
      <c r="B68" s="9" t="s">
        <v>123</v>
      </c>
      <c r="C68" s="10">
        <f>IFERROR(VLOOKUP(A68,'[1]Reporte Devengado Aprobado'!$B:$O,3,FALSE),0)</f>
        <v>0</v>
      </c>
      <c r="D68" s="10">
        <f>IFERROR(VLOOKUP(A68,'[1]Reporte Devengado Aprobado'!$B:$O,4,FALSE),0)</f>
        <v>0</v>
      </c>
      <c r="E68" s="24">
        <f>IFERROR(VLOOKUP(A68,'[1]Reporte Devengado Aprobado'!$B:$O,5,FALSE),0)</f>
        <v>0</v>
      </c>
      <c r="F68" s="24">
        <f>IFERROR(VLOOKUP(A68,'[1]Reporte Devengado Aprobado'!$B:$O,6,FALSE),0)</f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124</v>
      </c>
      <c r="B69" s="9" t="s">
        <v>125</v>
      </c>
      <c r="C69" s="10">
        <f>IFERROR(VLOOKUP(A69,'[1]Reporte Devengado Aprobado'!$B:$O,3,FALSE),0)</f>
        <v>0</v>
      </c>
      <c r="D69" s="10">
        <f>IFERROR(VLOOKUP(A69,'[1]Reporte Devengado Aprobado'!$B:$O,4,FALSE),0)</f>
        <v>0</v>
      </c>
      <c r="E69" s="24">
        <f>IFERROR(VLOOKUP(A69,'[1]Reporte Devengado Aprobado'!$B:$O,5,FALSE),0)</f>
        <v>0</v>
      </c>
      <c r="F69" s="24">
        <f>IFERROR(VLOOKUP(A69,'[1]Reporte Devengado Aprobado'!$B:$O,6,FALSE),0)</f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138</v>
      </c>
      <c r="B70" s="9" t="s">
        <v>139</v>
      </c>
      <c r="C70" s="10">
        <f>IFERROR(VLOOKUP(A70,'[1]Reporte Devengado Aprobado'!$B:$O,3,FALSE),0)</f>
        <v>0</v>
      </c>
      <c r="D70" s="10">
        <f>IFERROR(VLOOKUP(A70,'[1]Reporte Devengado Aprobado'!$B:$O,4,FALSE),0)</f>
        <v>0</v>
      </c>
      <c r="E70" s="24">
        <f>IFERROR(VLOOKUP(A70,'[1]Reporte Devengado Aprobado'!$B:$O,5,FALSE),0)</f>
        <v>0</v>
      </c>
      <c r="F70" s="24">
        <f>IFERROR(VLOOKUP(A70,'[1]Reporte Devengado Aprobado'!$B:$O,6,FALSE),0)</f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140</v>
      </c>
      <c r="B71" s="9" t="s">
        <v>141</v>
      </c>
      <c r="C71" s="10">
        <f>IFERROR(VLOOKUP(A71,'[1]Reporte Devengado Aprobado'!$B:$O,3,FALSE),0)</f>
        <v>0</v>
      </c>
      <c r="D71" s="10">
        <f>IFERROR(VLOOKUP(A71,'[1]Reporte Devengado Aprobado'!$B:$O,4,FALSE),0)</f>
        <v>0</v>
      </c>
      <c r="E71" s="24">
        <f>IFERROR(VLOOKUP(A71,'[1]Reporte Devengado Aprobado'!$B:$O,5,FALSE),0)</f>
        <v>0</v>
      </c>
      <c r="F71" s="24">
        <f>IFERROR(VLOOKUP(A71,'[1]Reporte Devengado Aprobado'!$B:$O,6,FALSE),0)</f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142</v>
      </c>
      <c r="B72" s="9" t="s">
        <v>143</v>
      </c>
      <c r="C72" s="10">
        <f>IFERROR(VLOOKUP(A72,'[1]Reporte Devengado Aprobado'!$B:$O,3,FALSE),0)</f>
        <v>0</v>
      </c>
      <c r="D72" s="10">
        <f>IFERROR(VLOOKUP(A72,'[1]Reporte Devengado Aprobado'!$B:$O,4,FALSE),0)</f>
        <v>0</v>
      </c>
      <c r="E72" s="24">
        <f>IFERROR(VLOOKUP(A72,'[1]Reporte Devengado Aprobado'!$B:$O,5,FALSE),0)</f>
        <v>0</v>
      </c>
      <c r="F72" s="24">
        <f>IFERROR(VLOOKUP(A72,'[1]Reporte Devengado Aprobado'!$B:$O,6,FALSE),0)</f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126</v>
      </c>
      <c r="C73" s="7">
        <f>SUM(C74:C77)</f>
        <v>0</v>
      </c>
      <c r="D73" s="7">
        <f t="shared" ref="D73:X73" si="11">SUM(D74:D77)</f>
        <v>0</v>
      </c>
      <c r="E73" s="7">
        <f t="shared" si="11"/>
        <v>0</v>
      </c>
      <c r="F73" s="7">
        <f t="shared" si="11"/>
        <v>0</v>
      </c>
      <c r="G73" s="7">
        <f t="shared" si="11"/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127</v>
      </c>
      <c r="B74" s="9" t="s">
        <v>128</v>
      </c>
      <c r="C74" s="10">
        <f>IFERROR(VLOOKUP(A74,'[1]Reporte Devengado Aprobado'!$B:$O,3,FALSE),0)</f>
        <v>0</v>
      </c>
      <c r="D74" s="10">
        <f>IFERROR(VLOOKUP(A74,'[1]Reporte Devengado Aprobado'!$B:$O,4,FALSE),0)</f>
        <v>0</v>
      </c>
      <c r="E74" s="24">
        <f>IFERROR(VLOOKUP(A74,'[1]Reporte Devengado Aprobado'!$B:$O,5,FALSE),0)</f>
        <v>0</v>
      </c>
      <c r="F74" s="24">
        <f>IFERROR(VLOOKUP(A74,'[1]Reporte Devengado Aprobado'!$B:$O,6,FALSE),0)</f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129</v>
      </c>
      <c r="B75" s="9" t="s">
        <v>130</v>
      </c>
      <c r="C75" s="10">
        <f>IFERROR(VLOOKUP(A75,'[1]Reporte Devengado Aprobado'!$B:$O,3,FALSE),0)</f>
        <v>0</v>
      </c>
      <c r="D75" s="10">
        <f>IFERROR(VLOOKUP(A75,'[1]Reporte Devengado Aprobado'!$B:$O,4,FALSE),0)</f>
        <v>0</v>
      </c>
      <c r="E75" s="24">
        <f>IFERROR(VLOOKUP(A75,'[1]Reporte Devengado Aprobado'!$B:$O,5,FALSE),0)</f>
        <v>0</v>
      </c>
      <c r="F75" s="24">
        <f>IFERROR(VLOOKUP(A75,'[1]Reporte Devengado Aprobado'!$B:$O,6,FALSE),0)</f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144</v>
      </c>
      <c r="B76" s="9" t="s">
        <v>145</v>
      </c>
      <c r="C76" s="10">
        <f>IFERROR(VLOOKUP(A76,'[1]Reporte Devengado Aprobado'!$B:$O,3,FALSE),0)</f>
        <v>0</v>
      </c>
      <c r="D76" s="10">
        <f>IFERROR(VLOOKUP(A76,'[1]Reporte Devengado Aprobado'!$B:$O,4,FALSE),0)</f>
        <v>0</v>
      </c>
      <c r="E76" s="24">
        <f>IFERROR(VLOOKUP(A76,'[1]Reporte Devengado Aprobado'!$B:$O,5,FALSE),0)</f>
        <v>0</v>
      </c>
      <c r="F76" s="24">
        <f>IFERROR(VLOOKUP(A76,'[1]Reporte Devengado Aprobado'!$B:$O,6,FALSE),0)</f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131</v>
      </c>
      <c r="B77" s="9" t="s">
        <v>132</v>
      </c>
      <c r="C77" s="10">
        <f>IFERROR(VLOOKUP(A77,'[1]Reporte Devengado Aprobado'!$B:$O,3,FALSE),0)</f>
        <v>0</v>
      </c>
      <c r="D77" s="10">
        <f>IFERROR(VLOOKUP(A77,'[1]Reporte Devengado Aprobado'!$B:$O,4,FALSE),0)</f>
        <v>0</v>
      </c>
      <c r="E77" s="24">
        <f>IFERROR(VLOOKUP(A77,'[1]Reporte Devengado Aprobado'!$B:$O,5,FALSE),0)</f>
        <v>0</v>
      </c>
      <c r="F77" s="24">
        <f>IFERROR(VLOOKUP(A77,'[1]Reporte Devengado Aprobado'!$B:$O,6,FALSE),0)</f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165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18340120.25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18955928.649999999</v>
      </c>
      <c r="V78" s="28">
        <f t="shared" si="12"/>
        <v>8402980.2599999998</v>
      </c>
      <c r="W78" s="28">
        <f t="shared" si="12"/>
        <v>13223721.579999998</v>
      </c>
      <c r="X78" s="28">
        <f t="shared" si="12"/>
        <v>0</v>
      </c>
      <c r="Y78" s="28">
        <f>+Y9+Y15+Y25+Y35+Y52+Y62</f>
        <v>121100906.82000002</v>
      </c>
      <c r="Z78" s="20"/>
    </row>
    <row r="79" spans="1:26" x14ac:dyDescent="0.25">
      <c r="A79" s="5">
        <v>4.0999999999999996</v>
      </c>
      <c r="B79" s="6" t="s">
        <v>146</v>
      </c>
      <c r="C79" s="25">
        <f>SUM(C80:C81)</f>
        <v>0</v>
      </c>
      <c r="D79" s="24">
        <f t="shared" ref="D79:X79" si="13">SUM(D80:D81)</f>
        <v>0</v>
      </c>
      <c r="E79" s="24">
        <f t="shared" si="13"/>
        <v>0</v>
      </c>
      <c r="F79" s="24">
        <f t="shared" si="13"/>
        <v>0</v>
      </c>
      <c r="G79" s="24">
        <f t="shared" si="13"/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 t="s">
        <v>164</v>
      </c>
    </row>
    <row r="80" spans="1:26" ht="31.5" x14ac:dyDescent="0.25">
      <c r="A80" s="8" t="s">
        <v>147</v>
      </c>
      <c r="B80" s="9" t="s">
        <v>148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ref="Y80:Y87" si="14">SUM(C80:X80)</f>
        <v>0</v>
      </c>
    </row>
    <row r="81" spans="1:33" ht="31.5" x14ac:dyDescent="0.25">
      <c r="A81" s="8" t="s">
        <v>149</v>
      </c>
      <c r="B81" s="9" t="s">
        <v>150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151</v>
      </c>
      <c r="C82" s="25">
        <f>SUM(C83:C84)</f>
        <v>0</v>
      </c>
      <c r="D82" s="25">
        <f t="shared" ref="D82:X82" si="15">SUM(D83:D84)</f>
        <v>0</v>
      </c>
      <c r="E82" s="25">
        <f t="shared" si="15"/>
        <v>0</v>
      </c>
      <c r="F82" s="25">
        <f t="shared" si="15"/>
        <v>0</v>
      </c>
      <c r="G82" s="25">
        <f t="shared" si="15"/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152</v>
      </c>
      <c r="B83" s="9" t="s">
        <v>153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154</v>
      </c>
      <c r="B84" s="9" t="s">
        <v>155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156</v>
      </c>
      <c r="C85" s="25">
        <f>C86</f>
        <v>0</v>
      </c>
      <c r="D85" s="25">
        <f t="shared" ref="D85:X85" si="16">D86</f>
        <v>0</v>
      </c>
      <c r="E85" s="25">
        <f t="shared" si="16"/>
        <v>0</v>
      </c>
      <c r="F85" s="25">
        <f t="shared" si="16"/>
        <v>0</v>
      </c>
      <c r="G85" s="25">
        <f t="shared" si="16"/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157</v>
      </c>
      <c r="B86" s="9" t="s">
        <v>158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  <c r="Z86" s="34"/>
    </row>
    <row r="87" spans="1:33" ht="33.75" customHeight="1" x14ac:dyDescent="0.25">
      <c r="A87" s="26"/>
      <c r="B87" s="29" t="s">
        <v>159</v>
      </c>
      <c r="C87" s="28">
        <f t="shared" ref="C87:X87" si="17">C79+C82+C85</f>
        <v>0</v>
      </c>
      <c r="D87" s="28">
        <f t="shared" si="17"/>
        <v>0</v>
      </c>
      <c r="E87" s="28">
        <f t="shared" si="17"/>
        <v>0</v>
      </c>
      <c r="F87" s="28">
        <f t="shared" si="17"/>
        <v>0</v>
      </c>
      <c r="G87" s="28">
        <f t="shared" si="17"/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168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169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160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21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163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2021-12-02T12:25:20Z</cp:lastPrinted>
  <dcterms:created xsi:type="dcterms:W3CDTF">2016-11-17T18:55:41Z</dcterms:created>
  <dcterms:modified xsi:type="dcterms:W3CDTF">2021-12-09T15:46:31Z</dcterms:modified>
</cp:coreProperties>
</file>