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3\OAI-Ejecución presupuestaria, Ingresos Egresos, BG, CXP, Nóminas\REPORTE DE INGRESOS Y EGRESOS\"/>
    </mc:Choice>
  </mc:AlternateContent>
  <xr:revisionPtr revIDLastSave="0" documentId="13_ncr:1_{BA261E56-4ABA-4458-A7E1-22686022004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Sheet1!$A$1:$P$113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85" i="1" l="1"/>
  <c r="P84" i="1"/>
  <c r="L37" i="1" l="1"/>
  <c r="L17" i="1" l="1"/>
  <c r="L84" i="1"/>
  <c r="M37" i="1"/>
  <c r="L63" i="1"/>
  <c r="L27" i="1"/>
  <c r="L11" i="1"/>
  <c r="P9" i="1"/>
  <c r="O84" i="1"/>
  <c r="O53" i="1"/>
  <c r="O37" i="1"/>
  <c r="O27" i="1"/>
  <c r="O17" i="1"/>
  <c r="O11" i="1"/>
  <c r="N82" i="1"/>
  <c r="N81" i="1"/>
  <c r="N79" i="1"/>
  <c r="N78" i="1"/>
  <c r="N76" i="1" s="1"/>
  <c r="N72" i="1"/>
  <c r="N71" i="1"/>
  <c r="N70" i="1"/>
  <c r="N63" i="1"/>
  <c r="N53" i="1"/>
  <c r="N50" i="1"/>
  <c r="N49" i="1"/>
  <c r="N48" i="1"/>
  <c r="N47" i="1"/>
  <c r="N37" i="1"/>
  <c r="N27" i="1"/>
  <c r="N17" i="1"/>
  <c r="N11" i="1"/>
  <c r="M82" i="1"/>
  <c r="M81" i="1"/>
  <c r="M79" i="1"/>
  <c r="M78" i="1"/>
  <c r="M76" i="1"/>
  <c r="M72" i="1"/>
  <c r="M71" i="1" s="1"/>
  <c r="M70" i="1"/>
  <c r="M68" i="1"/>
  <c r="M63" i="1"/>
  <c r="M53" i="1"/>
  <c r="M50" i="1"/>
  <c r="M49" i="1"/>
  <c r="M48" i="1"/>
  <c r="M47" i="1"/>
  <c r="M27" i="1"/>
  <c r="M17" i="1"/>
  <c r="M11" i="1"/>
  <c r="L82" i="1"/>
  <c r="L81" i="1"/>
  <c r="L79" i="1"/>
  <c r="L78" i="1"/>
  <c r="L76" i="1"/>
  <c r="L72" i="1"/>
  <c r="L71" i="1" s="1"/>
  <c r="L70" i="1"/>
  <c r="L68" i="1"/>
  <c r="L53" i="1"/>
  <c r="L50" i="1"/>
  <c r="L49" i="1"/>
  <c r="L48" i="1"/>
  <c r="L47" i="1"/>
  <c r="K82" i="1"/>
  <c r="K81" i="1"/>
  <c r="K79" i="1"/>
  <c r="K78" i="1"/>
  <c r="K76" i="1"/>
  <c r="K72" i="1"/>
  <c r="K71" i="1"/>
  <c r="K70" i="1"/>
  <c r="K68" i="1"/>
  <c r="K63" i="1"/>
  <c r="K53" i="1"/>
  <c r="K50" i="1"/>
  <c r="K49" i="1"/>
  <c r="K48" i="1"/>
  <c r="K47" i="1"/>
  <c r="K37" i="1"/>
  <c r="K27" i="1"/>
  <c r="K17" i="1"/>
  <c r="K11" i="1"/>
  <c r="J63" i="1"/>
  <c r="J53" i="1"/>
  <c r="J50" i="1"/>
  <c r="J49" i="1"/>
  <c r="J48" i="1"/>
  <c r="J47" i="1"/>
  <c r="J46" i="1" s="1"/>
  <c r="J37" i="1"/>
  <c r="J27" i="1"/>
  <c r="J17" i="1"/>
  <c r="J11" i="1"/>
  <c r="I84" i="1"/>
  <c r="I82" i="1"/>
  <c r="I81" i="1"/>
  <c r="I79" i="1"/>
  <c r="I76" i="1"/>
  <c r="I68" i="1"/>
  <c r="I63" i="1"/>
  <c r="I53" i="1"/>
  <c r="I50" i="1"/>
  <c r="I49" i="1"/>
  <c r="I48" i="1"/>
  <c r="I47" i="1"/>
  <c r="I37" i="1"/>
  <c r="I27" i="1"/>
  <c r="I17" i="1"/>
  <c r="I11" i="1"/>
  <c r="H84" i="1"/>
  <c r="H63" i="1"/>
  <c r="H53" i="1"/>
  <c r="H37" i="1"/>
  <c r="H27" i="1"/>
  <c r="H17" i="1"/>
  <c r="H11" i="1"/>
  <c r="H82" i="1"/>
  <c r="H81" i="1"/>
  <c r="H79" i="1"/>
  <c r="H78" i="1"/>
  <c r="H76" i="1"/>
  <c r="H72" i="1"/>
  <c r="H71" i="1" s="1"/>
  <c r="H70" i="1"/>
  <c r="H68" i="1"/>
  <c r="H50" i="1"/>
  <c r="H49" i="1"/>
  <c r="H48" i="1"/>
  <c r="H47" i="1"/>
  <c r="C63" i="1"/>
  <c r="C53" i="1"/>
  <c r="C37" i="1"/>
  <c r="C27" i="1"/>
  <c r="C17" i="1"/>
  <c r="C11" i="1"/>
  <c r="C84" i="1" s="1"/>
  <c r="G84" i="1"/>
  <c r="F84" i="1"/>
  <c r="G68" i="1"/>
  <c r="G63" i="1"/>
  <c r="G53" i="1"/>
  <c r="G52" i="1"/>
  <c r="G37" i="1"/>
  <c r="G27" i="1"/>
  <c r="G17" i="1"/>
  <c r="G11" i="1"/>
  <c r="H46" i="1" l="1"/>
  <c r="K46" i="1"/>
  <c r="M46" i="1"/>
  <c r="P27" i="1"/>
  <c r="P11" i="1"/>
  <c r="P53" i="1"/>
  <c r="F63" i="1"/>
  <c r="F53" i="1"/>
  <c r="F50" i="1"/>
  <c r="F49" i="1"/>
  <c r="F48" i="1"/>
  <c r="F47" i="1"/>
  <c r="F37" i="1"/>
  <c r="F27" i="1"/>
  <c r="F17" i="1"/>
  <c r="F11" i="1"/>
  <c r="B63" i="1"/>
  <c r="B53" i="1"/>
  <c r="B37" i="1"/>
  <c r="B27" i="1"/>
  <c r="B17" i="1"/>
  <c r="B11" i="1"/>
  <c r="B84" i="1" l="1"/>
  <c r="E71" i="1"/>
  <c r="E68" i="1"/>
  <c r="E63" i="1"/>
  <c r="E53" i="1"/>
  <c r="E46" i="1"/>
  <c r="E37" i="1"/>
  <c r="E27" i="1"/>
  <c r="E17" i="1"/>
  <c r="E11" i="1"/>
  <c r="D68" i="1" l="1"/>
  <c r="D63" i="1"/>
  <c r="D53" i="1"/>
  <c r="D52" i="1"/>
  <c r="D50" i="1"/>
  <c r="D49" i="1"/>
  <c r="D48" i="1"/>
  <c r="D47" i="1"/>
  <c r="D37" i="1"/>
  <c r="D27" i="1"/>
  <c r="D17" i="1"/>
  <c r="P17" i="1" s="1"/>
  <c r="D11" i="1"/>
  <c r="D84" i="1" s="1"/>
  <c r="P63" i="1" l="1"/>
  <c r="N84" i="1"/>
  <c r="P37" i="1"/>
  <c r="P79" i="1"/>
  <c r="P82" i="1"/>
  <c r="P76" i="1"/>
  <c r="P71" i="1"/>
  <c r="P68" i="1"/>
  <c r="M84" i="1" l="1"/>
  <c r="K84" i="1" l="1"/>
  <c r="J84" i="1" l="1"/>
  <c r="E84" i="1" l="1"/>
</calcChain>
</file>

<file path=xl/sharedStrings.xml><?xml version="1.0" encoding="utf-8"?>
<sst xmlns="http://schemas.openxmlformats.org/spreadsheetml/2006/main" count="113" uniqueCount="113">
  <si>
    <t>Ministerio de Hacienda</t>
  </si>
  <si>
    <t>En RD$</t>
  </si>
  <si>
    <t>DETALLE</t>
  </si>
  <si>
    <t xml:space="preserve">Gasto devengado </t>
  </si>
  <si>
    <t xml:space="preserve">Enero </t>
  </si>
  <si>
    <t xml:space="preserve">Total </t>
  </si>
  <si>
    <t xml:space="preserve">Balance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</si>
  <si>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</si>
  <si>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</si>
  <si>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</si>
  <si>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</si>
  <si>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</si>
  <si>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</si>
  <si>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</si>
  <si>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</si>
  <si>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</si>
  <si>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</si>
  <si>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</si>
  <si>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</si>
  <si>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</si>
  <si>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</si>
  <si>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</si>
  <si>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</si>
  <si>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</si>
  <si>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</si>
  <si>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</si>
  <si>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</si>
  <si>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</si>
  <si>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</si>
  <si>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</si>
  <si>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</si>
  <si>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</si>
  <si>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</si>
  <si>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</si>
  <si>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</si>
  <si>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</si>
  <si>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</si>
  <si>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</si>
  <si>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</si>
  <si>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</si>
  <si>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</si>
  <si>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</si>
  <si>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</si>
  <si>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</si>
  <si>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</si>
  <si>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</si>
  <si>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</si>
  <si>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</si>
  <si>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</si>
  <si>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</si>
  <si>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</si>
  <si>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</si>
  <si>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</si>
  <si>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</si>
  <si>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</si>
  <si>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</si>
  <si>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</si>
  <si>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</si>
  <si>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</si>
  <si>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</si>
  <si>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</si>
  <si>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</si>
  <si>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</si>
  <si>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</si>
  <si>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</si>
  <si>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</si>
  <si>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</si>
  <si>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</si>
  <si>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</si>
  <si>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</si>
  <si>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</si>
  <si>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</si>
  <si>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</si>
  <si>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</si>
  <si>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</si>
  <si>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</si>
  <si>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</si>
  <si>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</si>
  <si>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</si>
  <si>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</si>
  <si>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</si>
  <si>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Febrero</t>
  </si>
  <si>
    <t xml:space="preserve">Total Ingresos menos Egresos </t>
  </si>
  <si>
    <t xml:space="preserve">Reporte de Ingresos y Egresos </t>
  </si>
  <si>
    <t>Marzo</t>
  </si>
  <si>
    <t>Abril</t>
  </si>
  <si>
    <t>Merary Lantigua</t>
  </si>
  <si>
    <t xml:space="preserve"> </t>
  </si>
  <si>
    <t>Mayo</t>
  </si>
  <si>
    <t xml:space="preserve">Preparado por: </t>
  </si>
  <si>
    <t>Junio</t>
  </si>
  <si>
    <t>Unidad de Análisis Financiero</t>
  </si>
  <si>
    <t>Julio</t>
  </si>
  <si>
    <t>Agosto</t>
  </si>
  <si>
    <t>Septiembre</t>
  </si>
  <si>
    <t>Aprobado por:</t>
  </si>
  <si>
    <t>Octubre</t>
  </si>
  <si>
    <t>Noviembre</t>
  </si>
  <si>
    <t xml:space="preserve">Pedro Ramirez </t>
  </si>
  <si>
    <t xml:space="preserve">Contador </t>
  </si>
  <si>
    <t>Diciembre</t>
  </si>
  <si>
    <t>Presupuesto Aprobado</t>
  </si>
  <si>
    <t>Presupuesto Modificado</t>
  </si>
  <si>
    <t>Total</t>
  </si>
  <si>
    <t xml:space="preserve">Cuenta Bancaria No. 1110212 Cuenta Unica del Tesoro. </t>
  </si>
  <si>
    <r>
      <rPr>
        <b/>
        <sz val="11"/>
        <color theme="1"/>
        <rFont val="Open Sans"/>
      </rPr>
      <t xml:space="preserve">Fuente: </t>
    </r>
    <r>
      <rPr>
        <sz val="11"/>
        <color theme="1"/>
        <rFont val="Open Sans"/>
      </rPr>
      <t>SIGEF</t>
    </r>
  </si>
  <si>
    <r>
      <rPr>
        <b/>
        <sz val="11"/>
        <color theme="1"/>
        <rFont val="Open Sans"/>
      </rPr>
      <t>Presupuesto modificado</t>
    </r>
    <r>
      <rPr>
        <sz val="11"/>
        <color theme="1"/>
        <rFont val="Open Sans"/>
      </rPr>
      <t xml:space="preserve">: Se refiere al presupuesto aprobado en caso de que el Congreso Nacional </t>
    </r>
  </si>
  <si>
    <r>
      <t xml:space="preserve">Total devengado: </t>
    </r>
    <r>
      <rPr>
        <sz val="11"/>
        <color theme="1"/>
        <rFont val="Open Sans"/>
      </rPr>
      <t xml:space="preserve">Son los recursos financieros que surgen con la obligación de pago por la recepción de </t>
    </r>
  </si>
  <si>
    <t xml:space="preserve">conformidad de obras, bienes y servicios oportunamente contratados o, en los casos de gastos sin </t>
  </si>
  <si>
    <t>contrapretación, por haberse cumplido los requisitos administrativos dispuestos por el reglamento de la presente Ley.</t>
  </si>
  <si>
    <r>
      <rPr>
        <b/>
        <sz val="11"/>
        <color theme="1"/>
        <rFont val="Open Sans"/>
      </rPr>
      <t>Presupuesto aprobado</t>
    </r>
    <r>
      <rPr>
        <sz val="11"/>
        <color theme="1"/>
        <rFont val="Open Sans"/>
      </rPr>
      <t>: Se refiere al presupuesto aprobado en la Ley de Presupuesto General del Estado.</t>
    </r>
  </si>
  <si>
    <t>apruebe un presupuesto.</t>
  </si>
  <si>
    <t>Coordinadora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</si>
</sst>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Open Sans"/>
    </font>
    <font>
      <sz val="11"/>
      <color theme="1"/>
      <name val="Open Sans"/>
    </font>
    <font>
      <b/>
      <sz val="11"/>
      <color theme="0"/>
      <name val="Open Sans"/>
    </font>
    <font>
      <b/>
      <sz val="11"/>
      <name val="Open Sans"/>
    </font>
    <font>
      <sz val="11"/>
      <color theme="0"/>
      <name val="Open Sans"/>
    </font>
    <font>
      <sz val="11"/>
      <color rgb="FF000000"/>
      <name val="Open Sans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theme="4" tint="0.79998168889431442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0" borderId="0" xfId="0" applyFont="1"/>
    <xf numFmtId="43" fontId="4" fillId="4" borderId="2" xfId="1" applyFont="1" applyFill="1" applyBorder="1"/>
    <xf numFmtId="43" fontId="5" fillId="0" borderId="2" xfId="1" applyFont="1" applyBorder="1"/>
    <xf numFmtId="0" fontId="4" fillId="0" borderId="0" xfId="0" applyFont="1" applyAlignment="1">
      <alignment horizontal="left" wrapText="1"/>
    </xf>
    <xf numFmtId="164" fontId="4" fillId="0" borderId="0" xfId="0" applyNumberFormat="1" applyFont="1"/>
    <xf numFmtId="164" fontId="4" fillId="0" borderId="3" xfId="0" applyNumberFormat="1" applyFont="1" applyBorder="1"/>
    <xf numFmtId="0" fontId="5" fillId="0" borderId="2" xfId="0" applyFont="1" applyBorder="1" applyAlignment="1">
      <alignment horizontal="left" wrapText="1"/>
    </xf>
    <xf numFmtId="0" fontId="7" fillId="3" borderId="2" xfId="0" applyFont="1" applyFill="1" applyBorder="1" applyAlignment="1">
      <alignment vertical="center"/>
    </xf>
    <xf numFmtId="43" fontId="7" fillId="3" borderId="2" xfId="0" applyNumberFormat="1" applyFont="1" applyFill="1" applyBorder="1" applyAlignment="1">
      <alignment vertical="center"/>
    </xf>
    <xf numFmtId="43" fontId="7" fillId="3" borderId="2" xfId="1" applyFont="1" applyFill="1" applyBorder="1"/>
    <xf numFmtId="43" fontId="4" fillId="0" borderId="2" xfId="1" applyFont="1" applyBorder="1"/>
    <xf numFmtId="0" fontId="6" fillId="2" borderId="2" xfId="0" applyFont="1" applyFill="1" applyBorder="1" applyAlignment="1">
      <alignment horizontal="left" wrapText="1"/>
    </xf>
    <xf numFmtId="43" fontId="8" fillId="2" borderId="2" xfId="1" applyFont="1" applyFill="1" applyBorder="1"/>
    <xf numFmtId="43" fontId="6" fillId="2" borderId="2" xfId="1" applyFont="1" applyFill="1" applyBorder="1"/>
    <xf numFmtId="0" fontId="4" fillId="4" borderId="2" xfId="0" applyFont="1" applyFill="1" applyBorder="1" applyAlignment="1">
      <alignment horizontal="left" indent="1"/>
    </xf>
    <xf numFmtId="43" fontId="5" fillId="0" borderId="0" xfId="1" applyFont="1"/>
    <xf numFmtId="43" fontId="5" fillId="0" borderId="2" xfId="1" applyFon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5" borderId="6" xfId="0" applyFont="1" applyFill="1" applyBorder="1" applyAlignment="1">
      <alignment horizontal="left" vertical="center"/>
    </xf>
    <xf numFmtId="0" fontId="6" fillId="5" borderId="0" xfId="0" applyFont="1" applyFill="1" applyAlignment="1">
      <alignment horizontal="left" vertical="center"/>
    </xf>
    <xf numFmtId="0" fontId="6" fillId="6" borderId="0" xfId="0" applyFont="1" applyFill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left" vertical="center"/>
    </xf>
    <xf numFmtId="0" fontId="6" fillId="6" borderId="8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left" vertical="top" wrapText="1"/>
    </xf>
    <xf numFmtId="43" fontId="6" fillId="5" borderId="2" xfId="1" applyFont="1" applyFill="1" applyBorder="1" applyAlignment="1">
      <alignment vertical="center" wrapText="1"/>
    </xf>
    <xf numFmtId="43" fontId="6" fillId="5" borderId="2" xfId="1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/>
    </xf>
    <xf numFmtId="43" fontId="6" fillId="6" borderId="2" xfId="1" applyFont="1" applyFill="1" applyBorder="1" applyAlignment="1">
      <alignment horizontal="center"/>
    </xf>
    <xf numFmtId="43" fontId="0" fillId="0" borderId="0" xfId="1" applyFont="1"/>
    <xf numFmtId="43" fontId="0" fillId="0" borderId="0" xfId="0" applyNumberFormat="1"/>
    <xf numFmtId="0" fontId="5" fillId="0" borderId="0" xfId="0" applyFont="1" applyAlignment="1">
      <alignment horizontal="center"/>
    </xf>
    <xf numFmtId="0" fontId="6" fillId="5" borderId="2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 readingOrder="1"/>
    </xf>
    <xf numFmtId="0" fontId="9" fillId="0" borderId="0" xfId="0" applyFont="1" applyAlignment="1">
      <alignment horizontal="center" vertical="top" readingOrder="1"/>
    </xf>
    <xf numFmtId="0" fontId="5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top" wrapText="1" readingOrder="1"/>
    </xf>
    <xf numFmtId="43" fontId="6" fillId="0" borderId="4" xfId="1" applyFont="1" applyFill="1" applyBorder="1" applyAlignment="1">
      <alignment horizontal="center" vertical="center" wrapText="1"/>
    </xf>
    <xf numFmtId="43" fontId="6" fillId="0" borderId="5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4" fillId="0" borderId="0" xfId="0" applyNumberFormat="1" applyFont="1" applyFill="1"/>
    <xf numFmtId="43" fontId="4" fillId="0" borderId="2" xfId="1" applyFont="1" applyFill="1" applyBorder="1"/>
    <xf numFmtId="43" fontId="5" fillId="0" borderId="0" xfId="1" applyFont="1" applyFill="1"/>
    <xf numFmtId="0" fontId="0" fillId="0" borderId="0" xfId="0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82551</xdr:colOff>
      <xdr:row>0</xdr:row>
      <xdr:rowOff>254000</xdr:rowOff>
    </xdr:from>
    <xdr:to>
      <xdr:col>11</xdr:col>
      <xdr:colOff>219076</xdr:colOff>
      <xdr:row>4</xdr:row>
      <xdr:rowOff>63500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91051" y="254000"/>
          <a:ext cx="1517650" cy="873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3410744</xdr:colOff>
      <xdr:row>0</xdr:row>
      <xdr:rowOff>0</xdr:rowOff>
    </xdr:from>
    <xdr:to>
      <xdr:col>1</xdr:col>
      <xdr:colOff>1565085</xdr:colOff>
      <xdr:row>4</xdr:row>
      <xdr:rowOff>20512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10744" y="0"/>
          <a:ext cx="2404872" cy="10682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AS/MERARY%20LANTIGUA/2022/OAI-Ejecuci&#243;n%20presupuestaria,%20Ingresos%20Egresos,%20BG,%20CXP,%20N&#243;minas/Ejecuci&#243;n%20Presupuestaria/Ejecucion%20Presupuestaria%20dicie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1 Presupuesto Aprobado"/>
      <sheetName val="P2 Presupuesto Aprobado-Ejec "/>
      <sheetName val="P3 Ejecutado-Devengado"/>
      <sheetName val="P3 ejecutado-devengado (2)"/>
    </sheetNames>
    <sheetDataSet>
      <sheetData sheetId="0" refreshError="1"/>
      <sheetData sheetId="1" refreshError="1"/>
      <sheetData sheetId="2" refreshError="1">
        <row r="10">
          <cell r="B10">
            <v>5203313.34</v>
          </cell>
        </row>
        <row r="47">
          <cell r="B47">
            <v>0</v>
          </cell>
          <cell r="D47">
            <v>0</v>
          </cell>
          <cell r="F47">
            <v>0</v>
          </cell>
          <cell r="H47">
            <v>0</v>
          </cell>
          <cell r="J47">
            <v>0</v>
          </cell>
          <cell r="L47">
            <v>0</v>
          </cell>
          <cell r="Q47">
            <v>0</v>
          </cell>
          <cell r="S47">
            <v>0</v>
          </cell>
          <cell r="U47">
            <v>0</v>
          </cell>
        </row>
        <row r="48">
          <cell r="B48">
            <v>0</v>
          </cell>
          <cell r="D48">
            <v>0</v>
          </cell>
          <cell r="F48">
            <v>0</v>
          </cell>
          <cell r="H48">
            <v>0</v>
          </cell>
          <cell r="J48">
            <v>0</v>
          </cell>
          <cell r="L48">
            <v>0</v>
          </cell>
          <cell r="Q48">
            <v>0</v>
          </cell>
          <cell r="S48">
            <v>0</v>
          </cell>
          <cell r="U48">
            <v>0</v>
          </cell>
        </row>
        <row r="49">
          <cell r="B49">
            <v>0</v>
          </cell>
          <cell r="D49">
            <v>0</v>
          </cell>
          <cell r="F49">
            <v>0</v>
          </cell>
          <cell r="H49">
            <v>0</v>
          </cell>
          <cell r="J49">
            <v>0</v>
          </cell>
          <cell r="L49">
            <v>0</v>
          </cell>
          <cell r="Q49">
            <v>0</v>
          </cell>
          <cell r="S49">
            <v>0</v>
          </cell>
          <cell r="U49">
            <v>0</v>
          </cell>
        </row>
        <row r="50">
          <cell r="B50">
            <v>0</v>
          </cell>
          <cell r="D50">
            <v>0</v>
          </cell>
          <cell r="F50">
            <v>0</v>
          </cell>
          <cell r="H50">
            <v>0</v>
          </cell>
          <cell r="J50">
            <v>0</v>
          </cell>
          <cell r="L50">
            <v>0</v>
          </cell>
          <cell r="Q50">
            <v>0</v>
          </cell>
          <cell r="S50">
            <v>0</v>
          </cell>
          <cell r="U50">
            <v>0</v>
          </cell>
        </row>
        <row r="52">
          <cell r="B52">
            <v>0</v>
          </cell>
          <cell r="O52">
            <v>0</v>
          </cell>
        </row>
        <row r="70">
          <cell r="P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</row>
        <row r="72">
          <cell r="P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</row>
        <row r="78">
          <cell r="P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</row>
        <row r="81">
          <cell r="P81">
            <v>0</v>
          </cell>
          <cell r="Q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3"/>
  <sheetViews>
    <sheetView tabSelected="1" topLeftCell="A76" zoomScale="80" zoomScaleNormal="80" zoomScaleSheetLayoutView="90" workbookViewId="0">
      <selection activeCell="E103" sqref="E103"/>
    </sheetView>
  </sheetViews>
  <sheetFormatPr baseColWidth="10" defaultColWidth="11.42578125" defaultRowHeight="15" x14ac:dyDescent="0.25"/>
  <cols>
    <col min="1" max="1" width="63.7109375" customWidth="1"/>
    <col min="2" max="2" width="27.5703125" customWidth="1"/>
    <col min="3" max="3" width="21.5703125" customWidth="1"/>
    <col min="4" max="11" width="20.7109375" customWidth="1"/>
    <col min="12" max="12" width="20.7109375" style="54" customWidth="1"/>
    <col min="13" max="14" width="20.7109375" customWidth="1"/>
    <col min="15" max="15" width="22.28515625" customWidth="1"/>
    <col min="16" max="16" width="22.28515625" bestFit="1" customWidth="1"/>
  </cols>
  <sheetData>
    <row r="1" spans="1:17" ht="23.25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7" ht="21" customHeight="1" x14ac:dyDescent="0.25">
      <c r="A2" s="44" t="s">
        <v>91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7" ht="15.75" customHeight="1" x14ac:dyDescent="0.25">
      <c r="A3" s="45">
        <v>2023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7" ht="22.5" customHeight="1" x14ac:dyDescent="0.25">
      <c r="A4" s="44" t="s">
        <v>83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7" ht="18.75" x14ac:dyDescent="0.25">
      <c r="A5" s="46" t="s">
        <v>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7" ht="25.5" customHeight="1" x14ac:dyDescent="0.25">
      <c r="A6" s="40" t="s">
        <v>2</v>
      </c>
      <c r="B6" s="24"/>
      <c r="C6" s="24"/>
      <c r="D6" s="41" t="s">
        <v>3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2"/>
    </row>
    <row r="7" spans="1:17" ht="25.5" customHeight="1" x14ac:dyDescent="0.25">
      <c r="A7" s="40"/>
      <c r="B7" s="25"/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</row>
    <row r="8" spans="1:17" ht="18.75" x14ac:dyDescent="0.4">
      <c r="A8" s="40"/>
      <c r="B8" s="28"/>
      <c r="C8" s="29"/>
      <c r="D8" s="30" t="s">
        <v>4</v>
      </c>
      <c r="E8" s="31" t="s">
        <v>81</v>
      </c>
      <c r="F8" s="31" t="s">
        <v>84</v>
      </c>
      <c r="G8" s="31" t="s">
        <v>85</v>
      </c>
      <c r="H8" s="31" t="s">
        <v>88</v>
      </c>
      <c r="I8" s="31" t="s">
        <v>90</v>
      </c>
      <c r="J8" s="31" t="s">
        <v>92</v>
      </c>
      <c r="K8" s="31" t="s">
        <v>93</v>
      </c>
      <c r="L8" s="31" t="s">
        <v>94</v>
      </c>
      <c r="M8" s="31" t="s">
        <v>96</v>
      </c>
      <c r="N8" s="31" t="s">
        <v>97</v>
      </c>
      <c r="O8" s="31" t="s">
        <v>100</v>
      </c>
      <c r="P8" s="31" t="s">
        <v>5</v>
      </c>
    </row>
    <row r="9" spans="1:17" ht="37.5" x14ac:dyDescent="0.4">
      <c r="A9" s="32" t="s">
        <v>104</v>
      </c>
      <c r="B9" s="33" t="s">
        <v>101</v>
      </c>
      <c r="C9" s="34" t="s">
        <v>102</v>
      </c>
      <c r="D9" s="35" t="s">
        <v>6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6">
        <f>16716703+16716703+16716703+221887781.83+16716703+16716703+16716703+16716703+16716703+16716703+60000000+16716703+16716703+16716714+16716703</f>
        <v>499204931.83000004</v>
      </c>
    </row>
    <row r="10" spans="1:17" ht="18.75" x14ac:dyDescent="0.4">
      <c r="A10" s="6" t="s">
        <v>7</v>
      </c>
      <c r="B10" s="47"/>
      <c r="C10" s="48"/>
      <c r="D10" s="48"/>
      <c r="E10" s="7"/>
      <c r="F10" s="7"/>
      <c r="G10" s="7"/>
      <c r="H10" s="7"/>
      <c r="I10" s="7"/>
      <c r="J10" s="7"/>
      <c r="K10" s="7"/>
      <c r="L10" s="51"/>
      <c r="M10" s="7"/>
      <c r="N10" s="7"/>
      <c r="O10" s="7"/>
      <c r="P10" s="8"/>
    </row>
    <row r="11" spans="1:17" s="1" customFormat="1" ht="20.100000000000001" customHeight="1" x14ac:dyDescent="0.4">
      <c r="A11" s="17" t="s">
        <v>8</v>
      </c>
      <c r="B11" s="4">
        <f>+B12+B13+B14+B15+B16</f>
        <v>170992138</v>
      </c>
      <c r="C11" s="4">
        <f>+C12+C13+C14+C15+C16</f>
        <v>170992138</v>
      </c>
      <c r="D11" s="4">
        <f>SUM(D12:D16)</f>
        <v>8696672.3699999992</v>
      </c>
      <c r="E11" s="4">
        <f>SUM(E12:E16)</f>
        <v>8803966.4100000001</v>
      </c>
      <c r="F11" s="4">
        <f t="shared" ref="F11" si="0">SUM(F12:F16)</f>
        <v>8844801.7400000002</v>
      </c>
      <c r="G11" s="4">
        <f>SUM(G12:G16)</f>
        <v>9638664.5500000007</v>
      </c>
      <c r="H11" s="4">
        <f>SUM(H12:H16)</f>
        <v>13621043.790000001</v>
      </c>
      <c r="I11" s="4">
        <f>SUM(I12:I16)</f>
        <v>9309710.2199999988</v>
      </c>
      <c r="J11" s="4">
        <f t="shared" ref="J11" si="1">SUM(J12:J16)</f>
        <v>9896348.1199999992</v>
      </c>
      <c r="K11" s="4">
        <f t="shared" ref="K11" si="2">SUM(K12:K16)</f>
        <v>9803550.0899999999</v>
      </c>
      <c r="L11" s="4">
        <f>SUM(L12:L16)</f>
        <v>9933941.879999999</v>
      </c>
      <c r="M11" s="4">
        <f t="shared" ref="M11" si="3">SUM(M12:M16)</f>
        <v>16039072.470000001</v>
      </c>
      <c r="N11" s="4">
        <f>SUM(N12:N16)</f>
        <v>18663098.619999997</v>
      </c>
      <c r="O11" s="4">
        <f>SUM(O12:O16)</f>
        <v>37587001.659999996</v>
      </c>
      <c r="P11" s="4">
        <f>SUM(D11:O11)</f>
        <v>160837871.91999999</v>
      </c>
      <c r="Q11" s="2"/>
    </row>
    <row r="12" spans="1:17" ht="18.75" x14ac:dyDescent="0.4">
      <c r="A12" s="9" t="s">
        <v>9</v>
      </c>
      <c r="B12" s="5">
        <v>98457571</v>
      </c>
      <c r="C12" s="5">
        <v>98457571</v>
      </c>
      <c r="D12" s="5">
        <v>6643666.6699999999</v>
      </c>
      <c r="E12" s="5">
        <v>6718966.6699999999</v>
      </c>
      <c r="F12" s="5">
        <v>6492466.6699999999</v>
      </c>
      <c r="G12" s="5">
        <v>7494144.25</v>
      </c>
      <c r="H12" s="5">
        <v>6996000</v>
      </c>
      <c r="I12" s="5">
        <v>7070995.3899999997</v>
      </c>
      <c r="J12" s="5">
        <v>7333533.9199999999</v>
      </c>
      <c r="K12" s="5">
        <v>7435300</v>
      </c>
      <c r="L12" s="19">
        <v>7314500</v>
      </c>
      <c r="M12" s="5">
        <v>7294087.5499999998</v>
      </c>
      <c r="N12" s="5">
        <v>15600460.449999999</v>
      </c>
      <c r="O12" s="5">
        <v>13408500</v>
      </c>
      <c r="P12" s="5"/>
    </row>
    <row r="13" spans="1:17" ht="18.75" x14ac:dyDescent="0.4">
      <c r="A13" s="9" t="s">
        <v>10</v>
      </c>
      <c r="B13" s="5">
        <v>56099819</v>
      </c>
      <c r="C13" s="5">
        <v>56099819</v>
      </c>
      <c r="D13" s="5">
        <v>1071000</v>
      </c>
      <c r="E13" s="5">
        <v>1091766.67</v>
      </c>
      <c r="F13" s="5">
        <v>1392666.67</v>
      </c>
      <c r="G13" s="5">
        <v>1089000</v>
      </c>
      <c r="H13" s="5">
        <v>5582319.46</v>
      </c>
      <c r="I13" s="5">
        <v>1189000</v>
      </c>
      <c r="J13" s="5">
        <v>1503466.67</v>
      </c>
      <c r="K13" s="5">
        <v>1260000</v>
      </c>
      <c r="L13" s="19">
        <v>1529000</v>
      </c>
      <c r="M13" s="5">
        <v>7669000</v>
      </c>
      <c r="N13" s="5">
        <v>1756361.09</v>
      </c>
      <c r="O13" s="5">
        <v>22190916.670000002</v>
      </c>
      <c r="P13" s="5"/>
    </row>
    <row r="14" spans="1:17" ht="18.75" x14ac:dyDescent="0.4">
      <c r="A14" s="9" t="s">
        <v>11</v>
      </c>
      <c r="B14" s="5">
        <v>486000</v>
      </c>
      <c r="C14" s="5">
        <v>486000</v>
      </c>
      <c r="D14" s="5"/>
      <c r="E14" s="5"/>
      <c r="F14" s="5"/>
      <c r="G14" s="5"/>
      <c r="H14" s="5"/>
      <c r="I14" s="5"/>
      <c r="J14" s="5"/>
      <c r="K14" s="5"/>
      <c r="L14" s="19"/>
      <c r="M14" s="5"/>
      <c r="N14" s="5">
        <v>17919.490000000002</v>
      </c>
      <c r="O14" s="5">
        <v>6348.8</v>
      </c>
      <c r="P14" s="5"/>
    </row>
    <row r="15" spans="1:17" ht="18.75" x14ac:dyDescent="0.4">
      <c r="A15" s="9" t="s">
        <v>12</v>
      </c>
      <c r="B15" s="5">
        <v>2980000</v>
      </c>
      <c r="C15" s="5">
        <v>2980000</v>
      </c>
      <c r="D15" s="5"/>
      <c r="E15" s="5"/>
      <c r="F15" s="5"/>
      <c r="G15" s="5"/>
      <c r="H15" s="5"/>
      <c r="I15" s="5"/>
      <c r="J15" s="5"/>
      <c r="K15" s="5"/>
      <c r="L15" s="19"/>
      <c r="M15" s="5"/>
      <c r="N15" s="5"/>
      <c r="O15" s="5"/>
      <c r="P15" s="5"/>
    </row>
    <row r="16" spans="1:17" ht="18.75" x14ac:dyDescent="0.4">
      <c r="A16" s="9" t="s">
        <v>13</v>
      </c>
      <c r="B16" s="5">
        <v>12968748</v>
      </c>
      <c r="C16" s="5">
        <v>12968748</v>
      </c>
      <c r="D16" s="5">
        <v>982005.7</v>
      </c>
      <c r="E16" s="5">
        <v>993233.07</v>
      </c>
      <c r="F16" s="5">
        <v>959668.4</v>
      </c>
      <c r="G16" s="5">
        <v>1055520.3</v>
      </c>
      <c r="H16" s="5">
        <v>1042724.33</v>
      </c>
      <c r="I16" s="5">
        <v>1049714.83</v>
      </c>
      <c r="J16" s="5">
        <v>1059347.53</v>
      </c>
      <c r="K16" s="5">
        <v>1108250.0900000001</v>
      </c>
      <c r="L16" s="19">
        <v>1090441.8799999999</v>
      </c>
      <c r="M16" s="5">
        <v>1075984.92</v>
      </c>
      <c r="N16" s="5">
        <v>1288357.5900000001</v>
      </c>
      <c r="O16" s="5">
        <v>1981236.19</v>
      </c>
      <c r="P16" s="5"/>
    </row>
    <row r="17" spans="1:17" s="1" customFormat="1" ht="20.100000000000001" customHeight="1" x14ac:dyDescent="0.4">
      <c r="A17" s="17" t="s">
        <v>14</v>
      </c>
      <c r="B17" s="4">
        <f>+B18+B19+B20+B21+B22+B23+B24+B25+B26</f>
        <v>32866912</v>
      </c>
      <c r="C17" s="4">
        <f>+C18+C19+C20+C21+C22+C23+C24+C25+C26</f>
        <v>150348912</v>
      </c>
      <c r="D17" s="4">
        <f>SUM(D18:D26)</f>
        <v>1138618.8899999999</v>
      </c>
      <c r="E17" s="4">
        <f>SUM(E18:E26)</f>
        <v>1596230.46</v>
      </c>
      <c r="F17" s="4">
        <f t="shared" ref="F17" si="4">SUM(F18:F26)</f>
        <v>4278759.3699999992</v>
      </c>
      <c r="G17" s="4">
        <f>SUM(G18:G26)</f>
        <v>2665477.1399999997</v>
      </c>
      <c r="H17" s="4">
        <f>SUM(H18:H26)</f>
        <v>3700666.85</v>
      </c>
      <c r="I17" s="4">
        <f>SUM(I18:I26)</f>
        <v>2734210.36</v>
      </c>
      <c r="J17" s="4">
        <f t="shared" ref="J17" si="5">SUM(J18:J26)</f>
        <v>3183218.76</v>
      </c>
      <c r="K17" s="4">
        <f t="shared" ref="K17" si="6">SUM(K18:K26)</f>
        <v>6305895.0600000005</v>
      </c>
      <c r="L17" s="4">
        <f>SUM(L18:L26)</f>
        <v>5739255.1699999999</v>
      </c>
      <c r="M17" s="4">
        <f t="shared" ref="M17" si="7">SUM(M18:M26)</f>
        <v>2758233.56</v>
      </c>
      <c r="N17" s="4">
        <f>SUM(N18:N26)</f>
        <v>6349842.8300000001</v>
      </c>
      <c r="O17" s="4">
        <f>SUM(O18:O26)</f>
        <v>9767609.8699999992</v>
      </c>
      <c r="P17" s="4">
        <f>SUM(D17:O17)</f>
        <v>50218018.32</v>
      </c>
      <c r="Q17" s="2"/>
    </row>
    <row r="18" spans="1:17" ht="18.75" x14ac:dyDescent="0.4">
      <c r="A18" s="9" t="s">
        <v>15</v>
      </c>
      <c r="B18" s="5">
        <v>9327000</v>
      </c>
      <c r="C18" s="5">
        <v>9327000</v>
      </c>
      <c r="D18" s="5">
        <v>416132.25</v>
      </c>
      <c r="E18" s="5">
        <v>170075.63</v>
      </c>
      <c r="F18" s="5">
        <v>679296.48</v>
      </c>
      <c r="G18" s="5">
        <v>346959.42</v>
      </c>
      <c r="H18" s="5">
        <v>320334.11</v>
      </c>
      <c r="I18" s="5">
        <v>274424.56</v>
      </c>
      <c r="J18" s="5">
        <v>977435.65</v>
      </c>
      <c r="K18" s="5">
        <v>263516.43</v>
      </c>
      <c r="L18" s="19">
        <v>602650.80000000005</v>
      </c>
      <c r="M18" s="5">
        <v>186343.5</v>
      </c>
      <c r="N18" s="5">
        <v>617809.51</v>
      </c>
      <c r="O18" s="5">
        <v>533358.48</v>
      </c>
      <c r="P18" s="5"/>
    </row>
    <row r="19" spans="1:17" ht="18.75" x14ac:dyDescent="0.4">
      <c r="A19" s="9" t="s">
        <v>16</v>
      </c>
      <c r="B19" s="5">
        <v>1455000</v>
      </c>
      <c r="C19" s="5">
        <v>2872000</v>
      </c>
      <c r="D19" s="5"/>
      <c r="E19" s="5"/>
      <c r="F19" s="5">
        <v>53483.5</v>
      </c>
      <c r="G19" s="5">
        <v>617967.42000000004</v>
      </c>
      <c r="H19" s="5"/>
      <c r="I19" s="5"/>
      <c r="J19" s="5">
        <v>93216.6</v>
      </c>
      <c r="K19" s="5">
        <v>5000</v>
      </c>
      <c r="L19" s="19">
        <v>46630.400000000001</v>
      </c>
      <c r="M19" s="5">
        <v>23998</v>
      </c>
      <c r="N19" s="5">
        <v>5000</v>
      </c>
      <c r="O19" s="5">
        <v>5000</v>
      </c>
      <c r="P19" s="5"/>
    </row>
    <row r="20" spans="1:17" ht="18.75" x14ac:dyDescent="0.4">
      <c r="A20" s="9" t="s">
        <v>17</v>
      </c>
      <c r="B20" s="5">
        <v>2200000</v>
      </c>
      <c r="C20" s="5">
        <v>2200000</v>
      </c>
      <c r="D20" s="5">
        <v>-7244.97</v>
      </c>
      <c r="E20" s="5">
        <v>216544.32</v>
      </c>
      <c r="F20" s="5"/>
      <c r="G20" s="5"/>
      <c r="H20" s="5">
        <v>534861.6</v>
      </c>
      <c r="I20" s="5"/>
      <c r="J20" s="5"/>
      <c r="K20" s="5">
        <v>54362.28</v>
      </c>
      <c r="L20" s="19"/>
      <c r="M20" s="5">
        <v>517936.25</v>
      </c>
      <c r="N20" s="5">
        <v>1384992.18</v>
      </c>
      <c r="O20" s="5">
        <v>346854.32</v>
      </c>
      <c r="P20" s="5"/>
    </row>
    <row r="21" spans="1:17" ht="18.75" x14ac:dyDescent="0.4">
      <c r="A21" s="9" t="s">
        <v>18</v>
      </c>
      <c r="B21" s="5">
        <v>1524000</v>
      </c>
      <c r="C21" s="5">
        <v>2224000</v>
      </c>
      <c r="D21" s="5"/>
      <c r="E21" s="5">
        <v>73505.850000000006</v>
      </c>
      <c r="F21" s="5"/>
      <c r="G21" s="5">
        <v>64000</v>
      </c>
      <c r="H21" s="5">
        <v>133335.62</v>
      </c>
      <c r="I21" s="5">
        <v>12000</v>
      </c>
      <c r="J21" s="5"/>
      <c r="K21" s="5"/>
      <c r="L21" s="19"/>
      <c r="M21" s="5">
        <v>219922.77</v>
      </c>
      <c r="N21" s="5">
        <v>330295.52</v>
      </c>
      <c r="O21" s="5">
        <v>156351.26</v>
      </c>
      <c r="P21" s="5"/>
    </row>
    <row r="22" spans="1:17" ht="18.75" x14ac:dyDescent="0.4">
      <c r="A22" s="9" t="s">
        <v>19</v>
      </c>
      <c r="B22" s="5"/>
      <c r="C22" s="5">
        <v>52000000</v>
      </c>
      <c r="D22" s="5"/>
      <c r="E22" s="5">
        <v>1081600.67</v>
      </c>
      <c r="F22" s="5">
        <v>61950</v>
      </c>
      <c r="G22" s="5"/>
      <c r="H22" s="5">
        <v>883219.59</v>
      </c>
      <c r="I22" s="5">
        <v>217646.84</v>
      </c>
      <c r="J22" s="5"/>
      <c r="K22" s="5">
        <v>3444402.49</v>
      </c>
      <c r="L22" s="19">
        <v>469980.04</v>
      </c>
      <c r="M22" s="5"/>
      <c r="N22" s="5"/>
      <c r="O22" s="5">
        <v>867650.4</v>
      </c>
      <c r="P22" s="5"/>
    </row>
    <row r="23" spans="1:17" ht="18.75" x14ac:dyDescent="0.4">
      <c r="A23" s="9" t="s">
        <v>20</v>
      </c>
      <c r="B23" s="5">
        <v>8500000</v>
      </c>
      <c r="C23" s="5">
        <v>11500000</v>
      </c>
      <c r="D23" s="5">
        <v>674978.64</v>
      </c>
      <c r="E23" s="5"/>
      <c r="F23" s="5">
        <v>713031.51</v>
      </c>
      <c r="G23" s="5">
        <v>685940.43</v>
      </c>
      <c r="H23" s="5">
        <v>830586.74</v>
      </c>
      <c r="I23" s="5">
        <v>1116141.42</v>
      </c>
      <c r="J23" s="5">
        <v>921380.8</v>
      </c>
      <c r="K23" s="5">
        <v>1336653.8</v>
      </c>
      <c r="L23" s="19">
        <v>2821370.79</v>
      </c>
      <c r="M23" s="5">
        <v>1307171.72</v>
      </c>
      <c r="N23" s="5">
        <v>921888.24</v>
      </c>
      <c r="O23" s="5">
        <v>985764.47</v>
      </c>
      <c r="P23" s="5"/>
    </row>
    <row r="24" spans="1:17" ht="37.5" x14ac:dyDescent="0.4">
      <c r="A24" s="9" t="s">
        <v>21</v>
      </c>
      <c r="B24" s="5">
        <v>482415</v>
      </c>
      <c r="C24" s="5">
        <v>4282415</v>
      </c>
      <c r="D24" s="5"/>
      <c r="E24" s="5"/>
      <c r="F24" s="5">
        <v>137324.92000000001</v>
      </c>
      <c r="G24" s="5">
        <v>29504.52</v>
      </c>
      <c r="H24" s="5">
        <v>21469.32</v>
      </c>
      <c r="I24" s="5">
        <v>2609.9699999999998</v>
      </c>
      <c r="J24" s="5">
        <v>3779.94</v>
      </c>
      <c r="K24" s="5">
        <v>219791.95</v>
      </c>
      <c r="L24" s="19">
        <v>16119.93</v>
      </c>
      <c r="M24" s="5">
        <v>96849.26</v>
      </c>
      <c r="N24" s="5">
        <v>50220.21</v>
      </c>
      <c r="O24" s="5">
        <v>104405.16</v>
      </c>
      <c r="P24" s="5"/>
    </row>
    <row r="25" spans="1:17" s="54" customFormat="1" ht="37.5" x14ac:dyDescent="0.4">
      <c r="A25" s="58" t="s">
        <v>22</v>
      </c>
      <c r="B25" s="19">
        <v>6078497</v>
      </c>
      <c r="C25" s="19">
        <v>43293497</v>
      </c>
      <c r="D25" s="19">
        <v>54752.97</v>
      </c>
      <c r="E25" s="19">
        <v>54503.99</v>
      </c>
      <c r="F25" s="19">
        <v>1671549.44</v>
      </c>
      <c r="G25" s="19">
        <v>322206.36</v>
      </c>
      <c r="H25" s="19">
        <v>494359.23</v>
      </c>
      <c r="I25" s="19">
        <v>308090</v>
      </c>
      <c r="J25" s="19">
        <v>458001.79</v>
      </c>
      <c r="K25" s="19">
        <v>894024.71</v>
      </c>
      <c r="L25" s="19">
        <v>604394.16</v>
      </c>
      <c r="M25" s="19">
        <v>309004.86</v>
      </c>
      <c r="N25" s="19">
        <v>1312134.2</v>
      </c>
      <c r="O25" s="19">
        <v>5456220.3600000003</v>
      </c>
      <c r="P25" s="19"/>
    </row>
    <row r="26" spans="1:17" ht="18.75" x14ac:dyDescent="0.4">
      <c r="A26" s="9" t="s">
        <v>23</v>
      </c>
      <c r="B26" s="5">
        <v>3300000</v>
      </c>
      <c r="C26" s="5">
        <v>22650000</v>
      </c>
      <c r="D26" s="5"/>
      <c r="E26" s="5"/>
      <c r="F26" s="5">
        <v>962123.52</v>
      </c>
      <c r="G26" s="5">
        <v>598898.99</v>
      </c>
      <c r="H26" s="5">
        <v>482500.64</v>
      </c>
      <c r="I26" s="5">
        <v>803297.57</v>
      </c>
      <c r="J26" s="5">
        <v>729403.98</v>
      </c>
      <c r="K26" s="5">
        <v>88143.4</v>
      </c>
      <c r="L26" s="19">
        <v>1178109.05</v>
      </c>
      <c r="M26" s="5">
        <v>97007.2</v>
      </c>
      <c r="N26" s="5">
        <v>1727502.97</v>
      </c>
      <c r="O26" s="5">
        <v>1312005.42</v>
      </c>
      <c r="P26" s="5"/>
    </row>
    <row r="27" spans="1:17" s="1" customFormat="1" ht="20.100000000000001" customHeight="1" x14ac:dyDescent="0.4">
      <c r="A27" s="17" t="s">
        <v>24</v>
      </c>
      <c r="B27" s="4">
        <f>+B28+B29+B30+B31+B32+B33+B34+B36</f>
        <v>7958100</v>
      </c>
      <c r="C27" s="4">
        <f>+C28+C29+C30+C31+C32+C33+C34+C36</f>
        <v>38813881.829999998</v>
      </c>
      <c r="D27" s="4">
        <f>SUM(D28:D36)</f>
        <v>298200</v>
      </c>
      <c r="E27" s="4">
        <f>SUM(E28:E36)</f>
        <v>284700</v>
      </c>
      <c r="F27" s="4">
        <f t="shared" ref="F27" si="8">SUM(F28:F36)</f>
        <v>1723737.85</v>
      </c>
      <c r="G27" s="4">
        <f>SUM(G28:G36)</f>
        <v>1299075.51</v>
      </c>
      <c r="H27" s="4">
        <f>SUM(H28:H36)</f>
        <v>1456384.03</v>
      </c>
      <c r="I27" s="4">
        <f>SUM(I28:I36)</f>
        <v>853734.17</v>
      </c>
      <c r="J27" s="4">
        <f t="shared" ref="J27" si="9">SUM(J28:J36)</f>
        <v>1626461.88</v>
      </c>
      <c r="K27" s="4">
        <f t="shared" ref="K27" si="10">SUM(K28:K36)</f>
        <v>1095415.6400000001</v>
      </c>
      <c r="L27" s="4">
        <f>SUM(L28:L36)</f>
        <v>2412164.7000000002</v>
      </c>
      <c r="M27" s="4">
        <f t="shared" ref="M27" si="11">SUM(M28:M36)</f>
        <v>481241.4</v>
      </c>
      <c r="N27" s="4">
        <f>SUM(N28:N36)</f>
        <v>3229580.58</v>
      </c>
      <c r="O27" s="4">
        <f>SUM(O28:O36)</f>
        <v>1719588.1199999999</v>
      </c>
      <c r="P27" s="4">
        <f>SUM(D27:O27)</f>
        <v>16480283.880000001</v>
      </c>
      <c r="Q27" s="2"/>
    </row>
    <row r="28" spans="1:17" ht="18.75" x14ac:dyDescent="0.4">
      <c r="A28" s="9" t="s">
        <v>25</v>
      </c>
      <c r="B28" s="5">
        <v>220000</v>
      </c>
      <c r="C28" s="5">
        <v>1455000</v>
      </c>
      <c r="D28" s="5"/>
      <c r="E28" s="5"/>
      <c r="F28" s="5">
        <v>292741.74</v>
      </c>
      <c r="G28" s="5">
        <v>-47999.93</v>
      </c>
      <c r="H28" s="5">
        <v>6840.55</v>
      </c>
      <c r="I28" s="5">
        <v>9292.5</v>
      </c>
      <c r="J28" s="5">
        <v>164834.04999999999</v>
      </c>
      <c r="K28" s="5">
        <v>17432.36</v>
      </c>
      <c r="L28" s="19"/>
      <c r="M28" s="5"/>
      <c r="N28" s="5">
        <v>91538.5</v>
      </c>
      <c r="O28" s="5">
        <v>186552.37</v>
      </c>
      <c r="P28" s="5"/>
    </row>
    <row r="29" spans="1:17" ht="18.75" x14ac:dyDescent="0.4">
      <c r="A29" s="9" t="s">
        <v>26</v>
      </c>
      <c r="B29" s="5"/>
      <c r="C29" s="5">
        <v>2691000</v>
      </c>
      <c r="D29" s="5"/>
      <c r="E29" s="5"/>
      <c r="F29" s="5">
        <v>317415.21000000002</v>
      </c>
      <c r="G29" s="5"/>
      <c r="H29" s="5">
        <v>294780</v>
      </c>
      <c r="I29" s="5"/>
      <c r="J29" s="5"/>
      <c r="K29" s="5">
        <v>52274</v>
      </c>
      <c r="L29" s="19">
        <v>3681.6</v>
      </c>
      <c r="M29" s="5"/>
      <c r="N29" s="5">
        <v>4425</v>
      </c>
      <c r="O29" s="5">
        <v>148186</v>
      </c>
      <c r="P29" s="5"/>
    </row>
    <row r="30" spans="1:17" ht="18.75" x14ac:dyDescent="0.4">
      <c r="A30" s="9" t="s">
        <v>27</v>
      </c>
      <c r="B30" s="5">
        <v>535000</v>
      </c>
      <c r="C30" s="5">
        <v>1235000</v>
      </c>
      <c r="D30" s="5"/>
      <c r="E30" s="5"/>
      <c r="F30" s="5">
        <v>78722.11</v>
      </c>
      <c r="G30" s="5"/>
      <c r="H30" s="5">
        <v>43553.8</v>
      </c>
      <c r="I30" s="5"/>
      <c r="J30" s="5">
        <v>156881</v>
      </c>
      <c r="K30" s="5"/>
      <c r="L30" s="19">
        <v>254919.94</v>
      </c>
      <c r="M30" s="5">
        <v>81715</v>
      </c>
      <c r="N30" s="5">
        <v>366761.7</v>
      </c>
      <c r="O30" s="5">
        <v>151862.79</v>
      </c>
      <c r="P30" s="5"/>
    </row>
    <row r="31" spans="1:17" ht="18.75" x14ac:dyDescent="0.4">
      <c r="A31" s="9" t="s">
        <v>28</v>
      </c>
      <c r="B31" s="5">
        <v>80000</v>
      </c>
      <c r="C31" s="5">
        <v>230000</v>
      </c>
      <c r="D31" s="5"/>
      <c r="E31" s="5"/>
      <c r="F31" s="5"/>
      <c r="G31" s="5"/>
      <c r="H31" s="5">
        <v>0</v>
      </c>
      <c r="I31" s="5"/>
      <c r="J31" s="5"/>
      <c r="K31" s="5"/>
      <c r="L31" s="19"/>
      <c r="M31" s="5"/>
      <c r="N31" s="5"/>
      <c r="O31" s="5">
        <v>51697.49</v>
      </c>
      <c r="P31" s="5"/>
    </row>
    <row r="32" spans="1:17" ht="18.75" x14ac:dyDescent="0.4">
      <c r="A32" s="9" t="s">
        <v>29</v>
      </c>
      <c r="B32" s="5">
        <v>110000</v>
      </c>
      <c r="C32" s="5">
        <v>410000</v>
      </c>
      <c r="D32" s="5"/>
      <c r="E32" s="5"/>
      <c r="F32" s="5">
        <v>5752.5</v>
      </c>
      <c r="G32" s="5">
        <v>33984</v>
      </c>
      <c r="H32" s="5">
        <v>8024</v>
      </c>
      <c r="I32" s="5"/>
      <c r="J32" s="5"/>
      <c r="K32" s="5">
        <v>73333.13</v>
      </c>
      <c r="L32" s="19">
        <v>495.6</v>
      </c>
      <c r="M32" s="5"/>
      <c r="N32" s="5">
        <v>6672.9</v>
      </c>
      <c r="O32" s="5">
        <v>43956</v>
      </c>
      <c r="P32" s="5"/>
    </row>
    <row r="33" spans="1:17" ht="37.5" x14ac:dyDescent="0.4">
      <c r="A33" s="9" t="s">
        <v>30</v>
      </c>
      <c r="B33" s="5">
        <v>11000</v>
      </c>
      <c r="C33" s="5">
        <v>771000</v>
      </c>
      <c r="D33" s="5"/>
      <c r="E33" s="5"/>
      <c r="F33" s="5"/>
      <c r="G33" s="5"/>
      <c r="H33" s="5">
        <v>2187.13</v>
      </c>
      <c r="I33" s="5"/>
      <c r="J33" s="5">
        <v>74776.600000000006</v>
      </c>
      <c r="K33" s="5">
        <v>430578.14</v>
      </c>
      <c r="L33" s="19">
        <v>24030.7</v>
      </c>
      <c r="M33" s="5">
        <v>43341.4</v>
      </c>
      <c r="N33" s="5">
        <v>13420.14</v>
      </c>
      <c r="O33" s="5">
        <v>6781.48</v>
      </c>
      <c r="P33" s="5"/>
    </row>
    <row r="34" spans="1:17" ht="37.5" x14ac:dyDescent="0.4">
      <c r="A34" s="9" t="s">
        <v>31</v>
      </c>
      <c r="B34" s="5">
        <v>6062100</v>
      </c>
      <c r="C34" s="5">
        <v>6412100</v>
      </c>
      <c r="D34" s="5">
        <v>298200</v>
      </c>
      <c r="E34" s="5">
        <v>284700</v>
      </c>
      <c r="F34" s="5">
        <v>531100</v>
      </c>
      <c r="G34" s="5">
        <v>299000</v>
      </c>
      <c r="H34" s="5">
        <v>299000</v>
      </c>
      <c r="I34" s="5">
        <v>298000</v>
      </c>
      <c r="J34" s="5">
        <v>352805.1</v>
      </c>
      <c r="K34" s="5">
        <v>359980</v>
      </c>
      <c r="L34" s="19">
        <v>1431421</v>
      </c>
      <c r="M34" s="5">
        <v>284500</v>
      </c>
      <c r="N34" s="5">
        <v>372024.1</v>
      </c>
      <c r="O34" s="5">
        <v>492275</v>
      </c>
      <c r="P34" s="5"/>
    </row>
    <row r="35" spans="1:17" ht="37.5" x14ac:dyDescent="0.4">
      <c r="A35" s="9" t="s">
        <v>32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19"/>
      <c r="M35" s="5"/>
      <c r="N35" s="5"/>
      <c r="O35" s="5"/>
      <c r="P35" s="5"/>
    </row>
    <row r="36" spans="1:17" ht="18.75" x14ac:dyDescent="0.4">
      <c r="A36" s="9" t="s">
        <v>33</v>
      </c>
      <c r="B36" s="5">
        <v>940000</v>
      </c>
      <c r="C36" s="5">
        <v>25609781.829999998</v>
      </c>
      <c r="D36" s="5"/>
      <c r="E36" s="5"/>
      <c r="F36" s="5">
        <v>498006.29</v>
      </c>
      <c r="G36" s="5">
        <v>1014091.44</v>
      </c>
      <c r="H36" s="5">
        <v>801998.55</v>
      </c>
      <c r="I36" s="5">
        <v>546441.67000000004</v>
      </c>
      <c r="J36" s="5">
        <v>877165.13</v>
      </c>
      <c r="K36" s="5">
        <v>161818.01</v>
      </c>
      <c r="L36" s="19">
        <v>697615.86</v>
      </c>
      <c r="M36" s="5">
        <v>71685</v>
      </c>
      <c r="N36" s="5">
        <v>2374738.2400000002</v>
      </c>
      <c r="O36" s="5">
        <v>638276.99</v>
      </c>
      <c r="P36" s="5"/>
    </row>
    <row r="37" spans="1:17" s="1" customFormat="1" ht="20.100000000000001" customHeight="1" x14ac:dyDescent="0.4">
      <c r="A37" s="17" t="s">
        <v>34</v>
      </c>
      <c r="B37" s="4">
        <f>+B44</f>
        <v>4500000</v>
      </c>
      <c r="C37" s="4">
        <f>+C38+C44</f>
        <v>4500000</v>
      </c>
      <c r="D37" s="4">
        <f>SUM(D38:D45)</f>
        <v>0</v>
      </c>
      <c r="E37" s="4">
        <f t="shared" ref="E37" si="12">SUM(E38:E45)</f>
        <v>0</v>
      </c>
      <c r="F37" s="4">
        <f t="shared" ref="F37" si="13">SUM(F38:F45)</f>
        <v>0</v>
      </c>
      <c r="G37" s="4">
        <f t="shared" ref="G37" si="14">SUM(G38:G45)</f>
        <v>0</v>
      </c>
      <c r="H37" s="4">
        <f>SUM(H38:H45)</f>
        <v>51857.18</v>
      </c>
      <c r="I37" s="4">
        <f t="shared" ref="I37" si="15">SUM(I38:I45)</f>
        <v>287502.53000000003</v>
      </c>
      <c r="J37" s="4">
        <f t="shared" ref="J37" si="16">SUM(J38:J45)</f>
        <v>427895.27</v>
      </c>
      <c r="K37" s="4">
        <f t="shared" ref="K37" si="17">SUM(K38:K45)</f>
        <v>303812.3</v>
      </c>
      <c r="L37" s="4">
        <f>SUM(L38:L45)</f>
        <v>1068621.76</v>
      </c>
      <c r="M37" s="4">
        <f>M38+M44</f>
        <v>148904.03</v>
      </c>
      <c r="N37" s="4">
        <f>SUM(N38:N45)</f>
        <v>3896537.47</v>
      </c>
      <c r="O37" s="4">
        <f>+O38+O44</f>
        <v>375473.85</v>
      </c>
      <c r="P37" s="4">
        <f>SUM(D37:O37)</f>
        <v>6560604.3899999997</v>
      </c>
      <c r="Q37" s="2"/>
    </row>
    <row r="38" spans="1:17" ht="18.75" x14ac:dyDescent="0.4">
      <c r="A38" s="9" t="s">
        <v>35</v>
      </c>
      <c r="B38" s="18"/>
      <c r="C38" s="19"/>
      <c r="D38" s="5"/>
      <c r="E38" s="5"/>
      <c r="F38" s="5"/>
      <c r="G38" s="5"/>
      <c r="H38" s="5"/>
      <c r="I38" s="5"/>
      <c r="J38" s="5"/>
      <c r="K38" s="5"/>
      <c r="L38" s="19">
        <v>897869.86</v>
      </c>
      <c r="M38" s="5">
        <v>274400</v>
      </c>
      <c r="N38" s="5"/>
      <c r="O38" s="5">
        <v>34000</v>
      </c>
      <c r="P38" s="5"/>
    </row>
    <row r="39" spans="1:17" ht="37.5" x14ac:dyDescent="0.4">
      <c r="A39" s="9" t="s">
        <v>36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19"/>
      <c r="M39" s="5"/>
      <c r="N39" s="5"/>
      <c r="O39" s="5"/>
      <c r="P39" s="5"/>
    </row>
    <row r="40" spans="1:17" ht="37.5" x14ac:dyDescent="0.4">
      <c r="A40" s="9" t="s">
        <v>37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19"/>
      <c r="M40" s="5"/>
      <c r="N40" s="5"/>
      <c r="O40" s="5"/>
      <c r="P40" s="5"/>
    </row>
    <row r="41" spans="1:17" ht="37.5" x14ac:dyDescent="0.4">
      <c r="A41" s="9" t="s">
        <v>38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19"/>
      <c r="M41" s="5"/>
      <c r="N41" s="5"/>
      <c r="O41" s="5"/>
      <c r="P41" s="5"/>
    </row>
    <row r="42" spans="1:17" ht="37.5" x14ac:dyDescent="0.4">
      <c r="A42" s="9" t="s">
        <v>39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19"/>
      <c r="M42" s="5"/>
      <c r="N42" s="5"/>
      <c r="O42" s="5"/>
      <c r="P42" s="5"/>
    </row>
    <row r="43" spans="1:17" ht="18.75" x14ac:dyDescent="0.4">
      <c r="A43" s="9" t="s">
        <v>40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19"/>
      <c r="M43" s="5"/>
      <c r="N43" s="5"/>
      <c r="O43" s="5"/>
      <c r="P43" s="5"/>
    </row>
    <row r="44" spans="1:17" ht="18.75" x14ac:dyDescent="0.4">
      <c r="A44" s="9" t="s">
        <v>41</v>
      </c>
      <c r="B44" s="5">
        <v>4500000</v>
      </c>
      <c r="C44" s="5">
        <v>4500000</v>
      </c>
      <c r="D44" s="5"/>
      <c r="E44" s="5"/>
      <c r="F44" s="5"/>
      <c r="G44" s="5"/>
      <c r="H44" s="5">
        <v>51857.18</v>
      </c>
      <c r="I44" s="5">
        <v>287502.53000000003</v>
      </c>
      <c r="J44" s="5">
        <v>427895.27</v>
      </c>
      <c r="K44" s="5">
        <v>303812.3</v>
      </c>
      <c r="L44" s="19">
        <v>170751.9</v>
      </c>
      <c r="M44" s="5">
        <v>-125495.97</v>
      </c>
      <c r="N44" s="5">
        <v>3896537.47</v>
      </c>
      <c r="O44" s="5">
        <v>341473.85</v>
      </c>
      <c r="P44" s="5"/>
    </row>
    <row r="45" spans="1:17" ht="37.5" x14ac:dyDescent="0.4">
      <c r="A45" s="9" t="s">
        <v>42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19"/>
      <c r="M45" s="5"/>
      <c r="N45" s="5"/>
      <c r="O45" s="5"/>
      <c r="P45" s="5"/>
    </row>
    <row r="46" spans="1:17" s="1" customFormat="1" ht="20.100000000000001" customHeight="1" x14ac:dyDescent="0.4">
      <c r="A46" s="17" t="s">
        <v>43</v>
      </c>
      <c r="B46" s="4">
        <v>0</v>
      </c>
      <c r="C46" s="4">
        <v>0</v>
      </c>
      <c r="D46" s="4"/>
      <c r="E46" s="4">
        <f t="shared" ref="E46" si="18">SUM(E47:E52)</f>
        <v>0</v>
      </c>
      <c r="F46" s="4"/>
      <c r="G46" s="4"/>
      <c r="H46" s="4">
        <f t="shared" ref="H46" si="19">SUM(H47:H52)</f>
        <v>0</v>
      </c>
      <c r="I46" s="4"/>
      <c r="J46" s="4">
        <f t="shared" ref="J46" si="20">SUM(J47:J52)</f>
        <v>0</v>
      </c>
      <c r="K46" s="4">
        <f t="shared" ref="K46" si="21">SUM(K47:K52)</f>
        <v>0</v>
      </c>
      <c r="L46" s="4"/>
      <c r="M46" s="4">
        <f t="shared" ref="M46" si="22">SUM(M47:M52)</f>
        <v>0</v>
      </c>
      <c r="N46" s="4"/>
      <c r="O46" s="4"/>
      <c r="P46" s="4"/>
      <c r="Q46" s="2"/>
    </row>
    <row r="47" spans="1:17" ht="18.75" x14ac:dyDescent="0.4">
      <c r="A47" s="9" t="s">
        <v>44</v>
      </c>
      <c r="B47" s="5">
        <v>0</v>
      </c>
      <c r="C47" s="5">
        <v>0</v>
      </c>
      <c r="D47" s="5">
        <f>+'[1]P3 Ejecutado-Devengado'!B47</f>
        <v>0</v>
      </c>
      <c r="E47" s="5"/>
      <c r="F47" s="5">
        <f>+'[1]P3 Ejecutado-Devengado'!D47</f>
        <v>0</v>
      </c>
      <c r="G47" s="5"/>
      <c r="H47" s="5">
        <f>+'[1]P3 Ejecutado-Devengado'!F47</f>
        <v>0</v>
      </c>
      <c r="I47" s="5">
        <f>+'[1]P3 Ejecutado-Devengado'!Q47</f>
        <v>0</v>
      </c>
      <c r="J47" s="5">
        <f>+'[1]P3 Ejecutado-Devengado'!H47</f>
        <v>0</v>
      </c>
      <c r="K47" s="5">
        <f>+'[1]P3 Ejecutado-Devengado'!S47</f>
        <v>0</v>
      </c>
      <c r="L47" s="19">
        <f>+'[1]P3 Ejecutado-Devengado'!J47</f>
        <v>0</v>
      </c>
      <c r="M47" s="5">
        <f>+'[1]P3 Ejecutado-Devengado'!U47</f>
        <v>0</v>
      </c>
      <c r="N47" s="5">
        <f>+'[1]P3 Ejecutado-Devengado'!L47</f>
        <v>0</v>
      </c>
      <c r="O47" s="5"/>
      <c r="P47" s="5"/>
    </row>
    <row r="48" spans="1:17" ht="37.5" x14ac:dyDescent="0.4">
      <c r="A48" s="9" t="s">
        <v>45</v>
      </c>
      <c r="B48" s="5">
        <v>0</v>
      </c>
      <c r="C48" s="5">
        <v>0</v>
      </c>
      <c r="D48" s="5">
        <f>+'[1]P3 Ejecutado-Devengado'!B48</f>
        <v>0</v>
      </c>
      <c r="E48" s="5"/>
      <c r="F48" s="5">
        <f>+'[1]P3 Ejecutado-Devengado'!D48</f>
        <v>0</v>
      </c>
      <c r="G48" s="5"/>
      <c r="H48" s="5">
        <f>+'[1]P3 Ejecutado-Devengado'!F48</f>
        <v>0</v>
      </c>
      <c r="I48" s="5">
        <f>+'[1]P3 Ejecutado-Devengado'!Q48</f>
        <v>0</v>
      </c>
      <c r="J48" s="5">
        <f>+'[1]P3 Ejecutado-Devengado'!H48</f>
        <v>0</v>
      </c>
      <c r="K48" s="5">
        <f>+'[1]P3 Ejecutado-Devengado'!S48</f>
        <v>0</v>
      </c>
      <c r="L48" s="19">
        <f>+'[1]P3 Ejecutado-Devengado'!J48</f>
        <v>0</v>
      </c>
      <c r="M48" s="5">
        <f>+'[1]P3 Ejecutado-Devengado'!U48</f>
        <v>0</v>
      </c>
      <c r="N48" s="5">
        <f>+'[1]P3 Ejecutado-Devengado'!L48</f>
        <v>0</v>
      </c>
      <c r="O48" s="5"/>
      <c r="P48" s="5"/>
    </row>
    <row r="49" spans="1:17" ht="37.5" x14ac:dyDescent="0.4">
      <c r="A49" s="9" t="s">
        <v>46</v>
      </c>
      <c r="B49" s="5">
        <v>0</v>
      </c>
      <c r="C49" s="5">
        <v>0</v>
      </c>
      <c r="D49" s="5">
        <f>+'[1]P3 Ejecutado-Devengado'!B49</f>
        <v>0</v>
      </c>
      <c r="E49" s="5"/>
      <c r="F49" s="5">
        <f>+'[1]P3 Ejecutado-Devengado'!D49</f>
        <v>0</v>
      </c>
      <c r="G49" s="5"/>
      <c r="H49" s="5">
        <f>+'[1]P3 Ejecutado-Devengado'!F49</f>
        <v>0</v>
      </c>
      <c r="I49" s="5">
        <f>+'[1]P3 Ejecutado-Devengado'!Q49</f>
        <v>0</v>
      </c>
      <c r="J49" s="5">
        <f>+'[1]P3 Ejecutado-Devengado'!H49</f>
        <v>0</v>
      </c>
      <c r="K49" s="5">
        <f>+'[1]P3 Ejecutado-Devengado'!S49</f>
        <v>0</v>
      </c>
      <c r="L49" s="19">
        <f>+'[1]P3 Ejecutado-Devengado'!J49</f>
        <v>0</v>
      </c>
      <c r="M49" s="5">
        <f>+'[1]P3 Ejecutado-Devengado'!U49</f>
        <v>0</v>
      </c>
      <c r="N49" s="5">
        <f>+'[1]P3 Ejecutado-Devengado'!L49</f>
        <v>0</v>
      </c>
      <c r="O49" s="5"/>
      <c r="P49" s="5"/>
    </row>
    <row r="50" spans="1:17" ht="37.5" x14ac:dyDescent="0.4">
      <c r="A50" s="9" t="s">
        <v>47</v>
      </c>
      <c r="B50" s="5">
        <v>0</v>
      </c>
      <c r="C50" s="5">
        <v>0</v>
      </c>
      <c r="D50" s="5">
        <f>+'[1]P3 Ejecutado-Devengado'!B50</f>
        <v>0</v>
      </c>
      <c r="E50" s="5"/>
      <c r="F50" s="5">
        <f>+'[1]P3 Ejecutado-Devengado'!D50</f>
        <v>0</v>
      </c>
      <c r="G50" s="5"/>
      <c r="H50" s="5">
        <f>+'[1]P3 Ejecutado-Devengado'!F50</f>
        <v>0</v>
      </c>
      <c r="I50" s="5">
        <f>+'[1]P3 Ejecutado-Devengado'!Q50</f>
        <v>0</v>
      </c>
      <c r="J50" s="5">
        <f>+'[1]P3 Ejecutado-Devengado'!H50</f>
        <v>0</v>
      </c>
      <c r="K50" s="5">
        <f>+'[1]P3 Ejecutado-Devengado'!S50</f>
        <v>0</v>
      </c>
      <c r="L50" s="19">
        <f>+'[1]P3 Ejecutado-Devengado'!J50</f>
        <v>0</v>
      </c>
      <c r="M50" s="5">
        <f>+'[1]P3 Ejecutado-Devengado'!U50</f>
        <v>0</v>
      </c>
      <c r="N50" s="5">
        <f>+'[1]P3 Ejecutado-Devengado'!L50</f>
        <v>0</v>
      </c>
      <c r="O50" s="5"/>
      <c r="P50" s="5"/>
    </row>
    <row r="51" spans="1:17" ht="18.75" x14ac:dyDescent="0.4">
      <c r="A51" s="9" t="s">
        <v>48</v>
      </c>
      <c r="B51" s="5">
        <v>0</v>
      </c>
      <c r="C51" s="5">
        <v>0</v>
      </c>
      <c r="D51" s="5"/>
      <c r="E51" s="5"/>
      <c r="F51" s="5"/>
      <c r="G51" s="5"/>
      <c r="H51" s="5"/>
      <c r="I51" s="5"/>
      <c r="J51" s="5"/>
      <c r="K51" s="5"/>
      <c r="L51" s="19"/>
      <c r="M51" s="5"/>
      <c r="N51" s="5"/>
      <c r="O51" s="5"/>
      <c r="P51" s="5"/>
    </row>
    <row r="52" spans="1:17" ht="37.5" x14ac:dyDescent="0.4">
      <c r="A52" s="9" t="s">
        <v>49</v>
      </c>
      <c r="B52" s="5">
        <v>0</v>
      </c>
      <c r="C52" s="5">
        <v>0</v>
      </c>
      <c r="D52" s="5">
        <f>+'[1]P3 Ejecutado-Devengado'!B52</f>
        <v>0</v>
      </c>
      <c r="E52" s="5"/>
      <c r="F52" s="5"/>
      <c r="G52" s="5">
        <f>+'[1]P3 Ejecutado-Devengado'!O52</f>
        <v>0</v>
      </c>
      <c r="H52" s="5"/>
      <c r="I52" s="5"/>
      <c r="J52" s="5"/>
      <c r="K52" s="5"/>
      <c r="L52" s="19"/>
      <c r="M52" s="5"/>
      <c r="N52" s="5"/>
      <c r="O52" s="5"/>
      <c r="P52" s="5"/>
    </row>
    <row r="53" spans="1:17" s="1" customFormat="1" ht="20.100000000000001" customHeight="1" x14ac:dyDescent="0.4">
      <c r="A53" s="17" t="s">
        <v>50</v>
      </c>
      <c r="B53" s="4">
        <f>+B54+B55+B58+B59+B61</f>
        <v>1000000</v>
      </c>
      <c r="C53" s="4">
        <f>+C54+C55+C58+C59+C61+C57+C62</f>
        <v>63800000</v>
      </c>
      <c r="D53" s="4">
        <f>SUM(D54:D62)</f>
        <v>0</v>
      </c>
      <c r="E53" s="4">
        <f t="shared" ref="E53" si="23">SUM(E54:E62)</f>
        <v>0</v>
      </c>
      <c r="F53" s="4">
        <f t="shared" ref="F53" si="24">SUM(F54:F62)</f>
        <v>2330452.7999999998</v>
      </c>
      <c r="G53" s="4">
        <f>SUM(G54:G62)</f>
        <v>399789.60000000003</v>
      </c>
      <c r="H53" s="4">
        <f>SUM(H54:H62)</f>
        <v>7796512.46</v>
      </c>
      <c r="I53" s="4">
        <f t="shared" ref="I53" si="25">SUM(I54:I62)</f>
        <v>-158352.56</v>
      </c>
      <c r="J53" s="4">
        <f t="shared" ref="J53" si="26">SUM(J54:J62)</f>
        <v>228157.19</v>
      </c>
      <c r="K53" s="4">
        <f t="shared" ref="K53" si="27">SUM(K54:K62)</f>
        <v>162383.54999999999</v>
      </c>
      <c r="L53" s="4">
        <f t="shared" ref="L53" si="28">SUM(L54:L62)</f>
        <v>3498.7</v>
      </c>
      <c r="M53" s="4">
        <f t="shared" ref="M53" si="29">SUM(M54:M62)</f>
        <v>5387357.29</v>
      </c>
      <c r="N53" s="4">
        <f>SUM(N54:N62)</f>
        <v>301554.68000000005</v>
      </c>
      <c r="O53" s="4">
        <f>SUM(O54:O62)</f>
        <v>1672847.08</v>
      </c>
      <c r="P53" s="4">
        <f>SUM(D53:O53)</f>
        <v>18124200.789999999</v>
      </c>
      <c r="Q53" s="2"/>
    </row>
    <row r="54" spans="1:17" ht="18.75" x14ac:dyDescent="0.4">
      <c r="A54" s="9" t="s">
        <v>51</v>
      </c>
      <c r="B54" s="5">
        <v>1000000</v>
      </c>
      <c r="C54" s="5">
        <v>17300000</v>
      </c>
      <c r="D54" s="5"/>
      <c r="E54" s="5"/>
      <c r="F54" s="5">
        <v>2330452.7999999998</v>
      </c>
      <c r="G54" s="5">
        <v>34768.400000000001</v>
      </c>
      <c r="H54" s="5">
        <v>7638159.9000000004</v>
      </c>
      <c r="I54" s="5"/>
      <c r="J54" s="5">
        <v>106044.24</v>
      </c>
      <c r="K54" s="5">
        <v>89798.55</v>
      </c>
      <c r="L54" s="19">
        <v>3498.7</v>
      </c>
      <c r="M54" s="5">
        <v>890857.28</v>
      </c>
      <c r="N54" s="5">
        <v>276090.28000000003</v>
      </c>
      <c r="O54" s="5">
        <v>372847.07</v>
      </c>
      <c r="P54" s="5"/>
    </row>
    <row r="55" spans="1:17" ht="37.5" x14ac:dyDescent="0.4">
      <c r="A55" s="9" t="s">
        <v>52</v>
      </c>
      <c r="B55" s="5"/>
      <c r="C55" s="5">
        <v>800000</v>
      </c>
      <c r="D55" s="5"/>
      <c r="E55" s="5"/>
      <c r="F55" s="5"/>
      <c r="G55" s="5">
        <v>365021.2</v>
      </c>
      <c r="H55" s="5"/>
      <c r="I55" s="5"/>
      <c r="J55" s="5"/>
      <c r="K55" s="5"/>
      <c r="L55" s="19"/>
      <c r="M55" s="5"/>
      <c r="N55" s="5"/>
      <c r="O55" s="5"/>
      <c r="P55" s="5"/>
    </row>
    <row r="56" spans="1:17" ht="22.5" customHeight="1" x14ac:dyDescent="0.4">
      <c r="A56" s="9" t="s">
        <v>53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19"/>
      <c r="M56" s="5"/>
      <c r="N56" s="5"/>
      <c r="O56" s="5"/>
      <c r="P56" s="5"/>
    </row>
    <row r="57" spans="1:17" ht="37.5" x14ac:dyDescent="0.4">
      <c r="A57" s="9" t="s">
        <v>54</v>
      </c>
      <c r="B57" s="5"/>
      <c r="C57" s="5">
        <v>2000000</v>
      </c>
      <c r="D57" s="5"/>
      <c r="E57" s="5"/>
      <c r="F57" s="5"/>
      <c r="G57" s="5"/>
      <c r="H57" s="5"/>
      <c r="I57" s="5"/>
      <c r="J57" s="5"/>
      <c r="K57" s="5"/>
      <c r="L57" s="19"/>
      <c r="M57" s="5">
        <v>4496500.01</v>
      </c>
      <c r="N57" s="5"/>
      <c r="O57" s="5">
        <v>1300000.01</v>
      </c>
      <c r="P57" s="5"/>
    </row>
    <row r="58" spans="1:17" ht="18.75" x14ac:dyDescent="0.4">
      <c r="A58" s="9" t="s">
        <v>55</v>
      </c>
      <c r="B58" s="5"/>
      <c r="C58" s="5">
        <v>6100000</v>
      </c>
      <c r="D58" s="5"/>
      <c r="E58" s="5"/>
      <c r="F58" s="5"/>
      <c r="G58" s="5"/>
      <c r="H58" s="5">
        <v>158352.56</v>
      </c>
      <c r="I58" s="5">
        <v>-158352.56</v>
      </c>
      <c r="J58" s="5">
        <v>122112.95</v>
      </c>
      <c r="K58" s="5">
        <v>5325</v>
      </c>
      <c r="L58" s="19"/>
      <c r="M58" s="5"/>
      <c r="N58" s="5">
        <v>25464.400000000001</v>
      </c>
      <c r="O58" s="5"/>
      <c r="P58" s="5"/>
    </row>
    <row r="59" spans="1:17" ht="18.75" x14ac:dyDescent="0.4">
      <c r="A59" s="9" t="s">
        <v>56</v>
      </c>
      <c r="B59" s="5"/>
      <c r="C59" s="5">
        <v>600000</v>
      </c>
      <c r="D59" s="5"/>
      <c r="E59" s="5"/>
      <c r="F59" s="5"/>
      <c r="G59" s="5"/>
      <c r="H59" s="5"/>
      <c r="I59" s="5"/>
      <c r="J59" s="5"/>
      <c r="K59" s="5"/>
      <c r="L59" s="19"/>
      <c r="M59" s="5"/>
      <c r="N59" s="5"/>
      <c r="O59" s="5"/>
      <c r="P59" s="5"/>
    </row>
    <row r="60" spans="1:17" ht="18.75" x14ac:dyDescent="0.4">
      <c r="A60" s="9" t="s">
        <v>57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19"/>
      <c r="M60" s="5"/>
      <c r="N60" s="5"/>
      <c r="O60" s="5"/>
      <c r="P60" s="5"/>
    </row>
    <row r="61" spans="1:17" ht="18.75" x14ac:dyDescent="0.4">
      <c r="A61" s="9" t="s">
        <v>58</v>
      </c>
      <c r="B61" s="5"/>
      <c r="C61" s="5">
        <v>37000000</v>
      </c>
      <c r="D61" s="5"/>
      <c r="E61" s="5"/>
      <c r="F61" s="5"/>
      <c r="G61" s="5"/>
      <c r="H61" s="5"/>
      <c r="I61" s="5"/>
      <c r="J61" s="5"/>
      <c r="K61" s="5">
        <v>67260</v>
      </c>
      <c r="L61" s="19"/>
      <c r="M61" s="5"/>
      <c r="N61" s="5"/>
      <c r="O61" s="5"/>
      <c r="P61" s="5"/>
    </row>
    <row r="62" spans="1:17" ht="37.5" x14ac:dyDescent="0.4">
      <c r="A62" s="9" t="s">
        <v>59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19"/>
      <c r="M62" s="5"/>
      <c r="N62" s="5"/>
      <c r="O62" s="5"/>
      <c r="P62" s="5"/>
    </row>
    <row r="63" spans="1:17" s="1" customFormat="1" ht="20.100000000000001" customHeight="1" x14ac:dyDescent="0.4">
      <c r="A63" s="17" t="s">
        <v>60</v>
      </c>
      <c r="B63" s="4">
        <f>+B64</f>
        <v>0</v>
      </c>
      <c r="C63" s="4">
        <f>+C64+C65</f>
        <v>10750000</v>
      </c>
      <c r="D63" s="4">
        <f>SUM(D64:D67)</f>
        <v>0</v>
      </c>
      <c r="E63" s="4">
        <f t="shared" ref="E63" si="30">SUM(E64:E67)</f>
        <v>0</v>
      </c>
      <c r="F63" s="4">
        <f t="shared" ref="F63" si="31">SUM(F64:F67)</f>
        <v>0</v>
      </c>
      <c r="G63" s="4">
        <f t="shared" ref="G63" si="32">SUM(G64:G67)</f>
        <v>0</v>
      </c>
      <c r="H63" s="4">
        <f>SUM(H64:H67)</f>
        <v>3481720.34</v>
      </c>
      <c r="I63" s="4">
        <f t="shared" ref="I63" si="33">SUM(I64:I67)</f>
        <v>158352.56</v>
      </c>
      <c r="J63" s="4">
        <f t="shared" ref="J63" si="34">SUM(J64:J67)</f>
        <v>2851979.31</v>
      </c>
      <c r="K63" s="4">
        <f t="shared" ref="K63" si="35">SUM(K64:K67)</f>
        <v>0</v>
      </c>
      <c r="L63" s="4">
        <f>SUM(L64:L67)</f>
        <v>-2851979.31</v>
      </c>
      <c r="M63" s="4">
        <f t="shared" ref="M63" si="36">SUM(M64:M67)</f>
        <v>2851979.31</v>
      </c>
      <c r="N63" s="4">
        <f t="shared" ref="N63" si="37">SUM(N64:N67)</f>
        <v>0</v>
      </c>
      <c r="O63" s="4"/>
      <c r="P63" s="4">
        <f>SUM(D63:O63)</f>
        <v>6492052.21</v>
      </c>
      <c r="Q63" s="2"/>
    </row>
    <row r="64" spans="1:17" ht="18.75" x14ac:dyDescent="0.4">
      <c r="A64" s="9" t="s">
        <v>61</v>
      </c>
      <c r="B64" s="5">
        <v>0</v>
      </c>
      <c r="C64" s="5">
        <v>5000000</v>
      </c>
      <c r="D64" s="5"/>
      <c r="E64" s="5"/>
      <c r="F64" s="5"/>
      <c r="G64" s="5"/>
      <c r="H64" s="5">
        <v>2326673.39</v>
      </c>
      <c r="I64" s="5"/>
      <c r="J64" s="5"/>
      <c r="K64" s="5"/>
      <c r="L64" s="19"/>
      <c r="M64" s="5"/>
      <c r="N64" s="5"/>
      <c r="O64" s="5"/>
      <c r="P64" s="5"/>
    </row>
    <row r="65" spans="1:17" ht="18.75" x14ac:dyDescent="0.4">
      <c r="A65" s="9" t="s">
        <v>62</v>
      </c>
      <c r="B65" s="5">
        <v>0</v>
      </c>
      <c r="C65" s="5">
        <v>5750000</v>
      </c>
      <c r="D65" s="5"/>
      <c r="E65" s="5"/>
      <c r="F65" s="5"/>
      <c r="G65" s="5"/>
      <c r="H65" s="5">
        <v>1155046.95</v>
      </c>
      <c r="I65" s="5">
        <v>158352.56</v>
      </c>
      <c r="J65" s="5">
        <v>2851979.31</v>
      </c>
      <c r="K65" s="5"/>
      <c r="L65" s="19">
        <v>-2851979.31</v>
      </c>
      <c r="M65" s="5">
        <v>2851979.31</v>
      </c>
      <c r="N65" s="5"/>
      <c r="O65" s="5"/>
      <c r="P65" s="5"/>
    </row>
    <row r="66" spans="1:17" ht="18.75" x14ac:dyDescent="0.4">
      <c r="A66" s="9" t="s">
        <v>63</v>
      </c>
      <c r="B66" s="5">
        <v>0</v>
      </c>
      <c r="C66" s="5">
        <v>0</v>
      </c>
      <c r="D66" s="5"/>
      <c r="E66" s="5"/>
      <c r="F66" s="5"/>
      <c r="G66" s="5"/>
      <c r="H66" s="5"/>
      <c r="I66" s="5"/>
      <c r="J66" s="5"/>
      <c r="K66" s="5"/>
      <c r="L66" s="19"/>
      <c r="M66" s="5"/>
      <c r="N66" s="5"/>
      <c r="O66" s="5"/>
      <c r="P66" s="5"/>
    </row>
    <row r="67" spans="1:17" ht="37.5" x14ac:dyDescent="0.4">
      <c r="A67" s="9" t="s">
        <v>64</v>
      </c>
      <c r="B67" s="5">
        <v>0</v>
      </c>
      <c r="C67" s="5">
        <v>0</v>
      </c>
      <c r="D67" s="5"/>
      <c r="E67" s="5"/>
      <c r="F67" s="5"/>
      <c r="G67" s="5"/>
      <c r="H67" s="5"/>
      <c r="I67" s="5"/>
      <c r="J67" s="5"/>
      <c r="K67" s="5"/>
      <c r="L67" s="19"/>
      <c r="M67" s="5"/>
      <c r="N67" s="5"/>
      <c r="O67" s="5"/>
      <c r="P67" s="5"/>
    </row>
    <row r="68" spans="1:17" s="1" customFormat="1" ht="20.100000000000001" customHeight="1" x14ac:dyDescent="0.4">
      <c r="A68" s="17" t="s">
        <v>65</v>
      </c>
      <c r="B68" s="4">
        <v>0</v>
      </c>
      <c r="C68" s="4">
        <v>0</v>
      </c>
      <c r="D68" s="4">
        <f>SUM(D69:D70)</f>
        <v>0</v>
      </c>
      <c r="E68" s="4">
        <f t="shared" ref="E68" si="38">SUM(E69:E70)</f>
        <v>0</v>
      </c>
      <c r="F68" s="4"/>
      <c r="G68" s="4">
        <f t="shared" ref="G68" si="39">SUM(G69:G70)</f>
        <v>0</v>
      </c>
      <c r="H68" s="4">
        <f t="shared" ref="H68" si="40">SUM(H69:H70)</f>
        <v>0</v>
      </c>
      <c r="I68" s="4">
        <f t="shared" ref="I68" si="41">SUM(I69:I70)</f>
        <v>0</v>
      </c>
      <c r="J68" s="4"/>
      <c r="K68" s="4">
        <f t="shared" ref="K68" si="42">SUM(K69:K70)</f>
        <v>0</v>
      </c>
      <c r="L68" s="4">
        <f t="shared" ref="L68" si="43">SUM(L69:L70)</f>
        <v>0</v>
      </c>
      <c r="M68" s="4">
        <f t="shared" ref="M68" si="44">SUM(M69:M70)</f>
        <v>0</v>
      </c>
      <c r="N68" s="4"/>
      <c r="O68" s="4"/>
      <c r="P68" s="4">
        <f>SUM(D68:N68)</f>
        <v>0</v>
      </c>
      <c r="Q68" s="2"/>
    </row>
    <row r="69" spans="1:17" ht="18.75" x14ac:dyDescent="0.4">
      <c r="A69" s="9" t="s">
        <v>66</v>
      </c>
      <c r="B69" s="5">
        <v>0</v>
      </c>
      <c r="C69" s="5">
        <v>0</v>
      </c>
      <c r="D69" s="5"/>
      <c r="E69" s="5"/>
      <c r="F69" s="5"/>
      <c r="G69" s="5"/>
      <c r="H69" s="5"/>
      <c r="I69" s="5"/>
      <c r="J69" s="5"/>
      <c r="K69" s="5"/>
      <c r="L69" s="19"/>
      <c r="M69" s="5"/>
      <c r="N69" s="5"/>
      <c r="O69" s="5"/>
      <c r="P69" s="5"/>
    </row>
    <row r="70" spans="1:17" ht="37.5" x14ac:dyDescent="0.4">
      <c r="A70" s="9" t="s">
        <v>67</v>
      </c>
      <c r="B70" s="5">
        <v>0</v>
      </c>
      <c r="C70" s="5">
        <v>0</v>
      </c>
      <c r="D70" s="5"/>
      <c r="E70" s="5"/>
      <c r="F70" s="5"/>
      <c r="G70" s="5"/>
      <c r="H70" s="5">
        <f>+'[1]P3 Ejecutado-Devengado'!P70</f>
        <v>0</v>
      </c>
      <c r="I70" s="5"/>
      <c r="J70" s="5"/>
      <c r="K70" s="5">
        <f>+'[1]P3 Ejecutado-Devengado'!S70</f>
        <v>0</v>
      </c>
      <c r="L70" s="19">
        <f>+'[1]P3 Ejecutado-Devengado'!T70</f>
        <v>0</v>
      </c>
      <c r="M70" s="5">
        <f>+'[1]P3 Ejecutado-Devengado'!U70</f>
        <v>0</v>
      </c>
      <c r="N70" s="5">
        <f>+'[1]P3 Ejecutado-Devengado'!V70</f>
        <v>0</v>
      </c>
      <c r="O70" s="5"/>
      <c r="P70" s="5"/>
    </row>
    <row r="71" spans="1:17" s="1" customFormat="1" ht="20.100000000000001" customHeight="1" x14ac:dyDescent="0.4">
      <c r="A71" s="17" t="s">
        <v>68</v>
      </c>
      <c r="B71" s="4">
        <v>0</v>
      </c>
      <c r="C71" s="4">
        <v>0</v>
      </c>
      <c r="D71" s="4"/>
      <c r="E71" s="4">
        <f t="shared" ref="E71" si="45">SUM(E72:E74)</f>
        <v>0</v>
      </c>
      <c r="F71" s="4"/>
      <c r="G71" s="4"/>
      <c r="H71" s="4">
        <f t="shared" ref="H71" si="46">SUM(H72:H74)</f>
        <v>0</v>
      </c>
      <c r="I71" s="4"/>
      <c r="J71" s="4"/>
      <c r="K71" s="4">
        <f t="shared" ref="K71" si="47">SUM(K72:K74)</f>
        <v>0</v>
      </c>
      <c r="L71" s="4">
        <f t="shared" ref="L71" si="48">SUM(L72:L74)</f>
        <v>0</v>
      </c>
      <c r="M71" s="4">
        <f t="shared" ref="M71" si="49">SUM(M72:M74)</f>
        <v>0</v>
      </c>
      <c r="N71" s="4">
        <f t="shared" ref="N71" si="50">SUM(N72:N74)</f>
        <v>0</v>
      </c>
      <c r="O71" s="4"/>
      <c r="P71" s="4">
        <f>SUM(D71:N71)</f>
        <v>0</v>
      </c>
      <c r="Q71" s="2"/>
    </row>
    <row r="72" spans="1:17" ht="18.75" x14ac:dyDescent="0.4">
      <c r="A72" s="9" t="s">
        <v>69</v>
      </c>
      <c r="B72" s="5">
        <v>0</v>
      </c>
      <c r="C72" s="5">
        <v>0</v>
      </c>
      <c r="D72" s="5"/>
      <c r="E72" s="5"/>
      <c r="F72" s="5"/>
      <c r="G72" s="5"/>
      <c r="H72" s="5">
        <f>+'[1]P3 Ejecutado-Devengado'!P72</f>
        <v>0</v>
      </c>
      <c r="I72" s="5"/>
      <c r="J72" s="5"/>
      <c r="K72" s="5">
        <f>+'[1]P3 Ejecutado-Devengado'!S72</f>
        <v>0</v>
      </c>
      <c r="L72" s="19">
        <f>+'[1]P3 Ejecutado-Devengado'!T72</f>
        <v>0</v>
      </c>
      <c r="M72" s="5">
        <f>+'[1]P3 Ejecutado-Devengado'!U72</f>
        <v>0</v>
      </c>
      <c r="N72" s="5">
        <f>+'[1]P3 Ejecutado-Devengado'!V72</f>
        <v>0</v>
      </c>
      <c r="O72" s="5"/>
      <c r="P72" s="5"/>
    </row>
    <row r="73" spans="1:17" ht="18.75" x14ac:dyDescent="0.4">
      <c r="A73" s="9" t="s">
        <v>70</v>
      </c>
      <c r="B73" s="5">
        <v>0</v>
      </c>
      <c r="C73" s="5">
        <v>0</v>
      </c>
      <c r="D73" s="5"/>
      <c r="E73" s="5"/>
      <c r="F73" s="5"/>
      <c r="G73" s="5"/>
      <c r="H73" s="5"/>
      <c r="I73" s="5"/>
      <c r="J73" s="5"/>
      <c r="K73" s="5"/>
      <c r="L73" s="19"/>
      <c r="M73" s="5"/>
      <c r="N73" s="5"/>
      <c r="O73" s="5"/>
      <c r="P73" s="5"/>
    </row>
    <row r="74" spans="1:17" ht="37.5" x14ac:dyDescent="0.4">
      <c r="A74" s="9" t="s">
        <v>71</v>
      </c>
      <c r="B74" s="5">
        <v>0</v>
      </c>
      <c r="C74" s="5">
        <v>0</v>
      </c>
      <c r="D74" s="5"/>
      <c r="E74" s="5"/>
      <c r="F74" s="5"/>
      <c r="G74" s="5"/>
      <c r="H74" s="5"/>
      <c r="I74" s="5"/>
      <c r="J74" s="5"/>
      <c r="K74" s="5"/>
      <c r="L74" s="19"/>
      <c r="M74" s="5"/>
      <c r="N74" s="5"/>
      <c r="O74" s="5"/>
      <c r="P74" s="5"/>
    </row>
    <row r="75" spans="1:17" s="1" customFormat="1" ht="20.100000000000001" customHeight="1" x14ac:dyDescent="0.4">
      <c r="A75" s="17" t="s">
        <v>72</v>
      </c>
      <c r="B75" s="4">
        <v>0</v>
      </c>
      <c r="C75" s="4">
        <v>0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2"/>
    </row>
    <row r="76" spans="1:17" s="1" customFormat="1" ht="20.100000000000001" customHeight="1" x14ac:dyDescent="0.4">
      <c r="A76" s="17" t="s">
        <v>73</v>
      </c>
      <c r="B76" s="4">
        <v>0</v>
      </c>
      <c r="C76" s="4">
        <v>0</v>
      </c>
      <c r="D76" s="4"/>
      <c r="E76" s="4"/>
      <c r="F76" s="4"/>
      <c r="G76" s="4"/>
      <c r="H76" s="4">
        <f t="shared" ref="H76" si="51">SUM(H77:H78)</f>
        <v>0</v>
      </c>
      <c r="I76" s="4">
        <f t="shared" ref="I76" si="52">SUM(I77:I78)</f>
        <v>0</v>
      </c>
      <c r="J76" s="4"/>
      <c r="K76" s="4">
        <f t="shared" ref="K76" si="53">SUM(K77:K78)</f>
        <v>0</v>
      </c>
      <c r="L76" s="4">
        <f t="shared" ref="L76" si="54">SUM(L77:L78)</f>
        <v>0</v>
      </c>
      <c r="M76" s="4">
        <f t="shared" ref="M76" si="55">SUM(M77:M78)</f>
        <v>0</v>
      </c>
      <c r="N76" s="4">
        <f t="shared" ref="N76" si="56">SUM(N77:N78)</f>
        <v>0</v>
      </c>
      <c r="O76" s="4"/>
      <c r="P76" s="4">
        <f>SUM(D76:N76)</f>
        <v>0</v>
      </c>
      <c r="Q76" s="2"/>
    </row>
    <row r="77" spans="1:17" ht="18.75" x14ac:dyDescent="0.4">
      <c r="A77" s="9" t="s">
        <v>74</v>
      </c>
      <c r="B77" s="5">
        <v>0</v>
      </c>
      <c r="C77" s="5">
        <v>0</v>
      </c>
      <c r="D77" s="5"/>
      <c r="E77" s="5"/>
      <c r="F77" s="5"/>
      <c r="G77" s="5"/>
      <c r="H77" s="5"/>
      <c r="I77" s="5"/>
      <c r="J77" s="5"/>
      <c r="K77" s="5"/>
      <c r="L77" s="19"/>
      <c r="M77" s="5"/>
      <c r="N77" s="5"/>
      <c r="O77" s="5"/>
      <c r="P77" s="5"/>
    </row>
    <row r="78" spans="1:17" ht="37.5" x14ac:dyDescent="0.4">
      <c r="A78" s="9" t="s">
        <v>75</v>
      </c>
      <c r="B78" s="5">
        <v>0</v>
      </c>
      <c r="C78" s="5">
        <v>0</v>
      </c>
      <c r="D78" s="5"/>
      <c r="E78" s="5"/>
      <c r="F78" s="5"/>
      <c r="G78" s="5"/>
      <c r="H78" s="5">
        <f>+'[1]P3 Ejecutado-Devengado'!P78</f>
        <v>0</v>
      </c>
      <c r="I78" s="5"/>
      <c r="J78" s="5"/>
      <c r="K78" s="5">
        <f>+'[1]P3 Ejecutado-Devengado'!S78</f>
        <v>0</v>
      </c>
      <c r="L78" s="19">
        <f>+'[1]P3 Ejecutado-Devengado'!T78</f>
        <v>0</v>
      </c>
      <c r="M78" s="5">
        <f>+'[1]P3 Ejecutado-Devengado'!U78</f>
        <v>0</v>
      </c>
      <c r="N78" s="5">
        <f>+'[1]P3 Ejecutado-Devengado'!V78</f>
        <v>0</v>
      </c>
      <c r="O78" s="5"/>
      <c r="P78" s="5"/>
    </row>
    <row r="79" spans="1:17" s="1" customFormat="1" ht="20.100000000000001" customHeight="1" x14ac:dyDescent="0.4">
      <c r="A79" s="17" t="s">
        <v>76</v>
      </c>
      <c r="B79" s="4">
        <v>0</v>
      </c>
      <c r="C79" s="4">
        <v>0</v>
      </c>
      <c r="D79" s="4"/>
      <c r="E79" s="4"/>
      <c r="F79" s="4"/>
      <c r="G79" s="4"/>
      <c r="H79" s="4">
        <f t="shared" ref="H79" si="57">SUM(H80:H81)</f>
        <v>0</v>
      </c>
      <c r="I79" s="4">
        <f t="shared" ref="I79" si="58">SUM(I80:I81)</f>
        <v>0</v>
      </c>
      <c r="J79" s="4"/>
      <c r="K79" s="4">
        <f t="shared" ref="K79" si="59">SUM(K80:K81)</f>
        <v>0</v>
      </c>
      <c r="L79" s="4">
        <f t="shared" ref="L79" si="60">SUM(L80:L81)</f>
        <v>0</v>
      </c>
      <c r="M79" s="4">
        <f t="shared" ref="M79" si="61">SUM(M80:M81)</f>
        <v>0</v>
      </c>
      <c r="N79" s="4">
        <f t="shared" ref="N79" si="62">SUM(N80:N81)</f>
        <v>0</v>
      </c>
      <c r="O79" s="4"/>
      <c r="P79" s="4">
        <f>SUM(D79:N79)</f>
        <v>0</v>
      </c>
      <c r="Q79" s="2"/>
    </row>
    <row r="80" spans="1:17" ht="18.75" x14ac:dyDescent="0.4">
      <c r="A80" s="9" t="s">
        <v>77</v>
      </c>
      <c r="B80" s="5">
        <v>0</v>
      </c>
      <c r="C80" s="5">
        <v>0</v>
      </c>
      <c r="D80" s="5"/>
      <c r="E80" s="5"/>
      <c r="F80" s="5"/>
      <c r="G80" s="5"/>
      <c r="H80" s="5"/>
      <c r="I80" s="5"/>
      <c r="J80" s="5"/>
      <c r="K80" s="5"/>
      <c r="L80" s="19"/>
      <c r="M80" s="5"/>
      <c r="N80" s="5"/>
      <c r="O80" s="5"/>
      <c r="P80" s="5"/>
    </row>
    <row r="81" spans="1:17" ht="18.75" x14ac:dyDescent="0.4">
      <c r="A81" s="9" t="s">
        <v>78</v>
      </c>
      <c r="B81" s="5">
        <v>0</v>
      </c>
      <c r="C81" s="5">
        <v>0</v>
      </c>
      <c r="D81" s="5"/>
      <c r="E81" s="5"/>
      <c r="F81" s="5"/>
      <c r="G81" s="5"/>
      <c r="H81" s="5">
        <f>+'[1]P3 Ejecutado-Devengado'!P81</f>
        <v>0</v>
      </c>
      <c r="I81" s="5">
        <f>+'[1]P3 Ejecutado-Devengado'!Q81</f>
        <v>0</v>
      </c>
      <c r="J81" s="5"/>
      <c r="K81" s="5">
        <f>+'[1]P3 Ejecutado-Devengado'!S81</f>
        <v>0</v>
      </c>
      <c r="L81" s="19">
        <f>+'[1]P3 Ejecutado-Devengado'!T81</f>
        <v>0</v>
      </c>
      <c r="M81" s="5">
        <f>+'[1]P3 Ejecutado-Devengado'!U81</f>
        <v>0</v>
      </c>
      <c r="N81" s="5">
        <f>+'[1]P3 Ejecutado-Devengado'!V81</f>
        <v>0</v>
      </c>
      <c r="O81" s="5"/>
      <c r="P81" s="5"/>
    </row>
    <row r="82" spans="1:17" s="1" customFormat="1" ht="20.100000000000001" customHeight="1" x14ac:dyDescent="0.4">
      <c r="A82" s="17" t="s">
        <v>79</v>
      </c>
      <c r="B82" s="4">
        <v>0</v>
      </c>
      <c r="C82" s="4">
        <v>0</v>
      </c>
      <c r="D82" s="4"/>
      <c r="E82" s="4"/>
      <c r="F82" s="4"/>
      <c r="G82" s="4"/>
      <c r="H82" s="4">
        <f t="shared" ref="H82" si="63">SUM(H83)</f>
        <v>0</v>
      </c>
      <c r="I82" s="4">
        <f t="shared" ref="I82" si="64">SUM(I83)</f>
        <v>0</v>
      </c>
      <c r="J82" s="4"/>
      <c r="K82" s="4">
        <f t="shared" ref="K82" si="65">SUM(K83)</f>
        <v>0</v>
      </c>
      <c r="L82" s="4">
        <f t="shared" ref="L82" si="66">SUM(L83)</f>
        <v>0</v>
      </c>
      <c r="M82" s="4">
        <f t="shared" ref="M82" si="67">SUM(M83)</f>
        <v>0</v>
      </c>
      <c r="N82" s="4">
        <f t="shared" ref="N82" si="68">SUM(N83)</f>
        <v>0</v>
      </c>
      <c r="O82" s="4"/>
      <c r="P82" s="4">
        <f>SUM(D82:N82)</f>
        <v>0</v>
      </c>
      <c r="Q82" s="2"/>
    </row>
    <row r="83" spans="1:17" ht="18.75" x14ac:dyDescent="0.4">
      <c r="A83" s="9" t="s">
        <v>80</v>
      </c>
      <c r="B83" s="5">
        <v>0</v>
      </c>
      <c r="C83" s="5">
        <v>0</v>
      </c>
      <c r="D83" s="5"/>
      <c r="E83" s="5"/>
      <c r="F83" s="5"/>
      <c r="G83" s="5"/>
      <c r="H83" s="5"/>
      <c r="I83" s="5"/>
      <c r="J83" s="5"/>
      <c r="K83" s="5"/>
      <c r="L83" s="19"/>
      <c r="M83" s="5"/>
      <c r="N83" s="5"/>
      <c r="O83" s="5"/>
      <c r="P83" s="5"/>
    </row>
    <row r="84" spans="1:17" ht="18.75" x14ac:dyDescent="0.4">
      <c r="A84" s="10" t="s">
        <v>103</v>
      </c>
      <c r="B84" s="11">
        <f>+B11+B17+B27+B37+B53</f>
        <v>217317150</v>
      </c>
      <c r="C84" s="11">
        <f>+C11+C17+C27+C37+C53+C63</f>
        <v>439204931.82999998</v>
      </c>
      <c r="D84" s="12">
        <f>+D11+D17+D27</f>
        <v>10133491.26</v>
      </c>
      <c r="E84" s="12">
        <f t="shared" ref="E84" si="69">+E11+E17+E27</f>
        <v>10684896.870000001</v>
      </c>
      <c r="F84" s="12">
        <f>+F11+F17+F27+F53</f>
        <v>17177751.759999998</v>
      </c>
      <c r="G84" s="12">
        <f>+G11+G17+G27+G53</f>
        <v>14003006.800000001</v>
      </c>
      <c r="H84" s="12">
        <f t="shared" ref="H84:N84" si="70">+H11+H17+H27+H37+H53+H63</f>
        <v>30108184.650000002</v>
      </c>
      <c r="I84" s="13">
        <f t="shared" si="70"/>
        <v>13185157.279999997</v>
      </c>
      <c r="J84" s="13">
        <f t="shared" si="70"/>
        <v>18214060.529999997</v>
      </c>
      <c r="K84" s="13">
        <f t="shared" si="70"/>
        <v>17671056.640000001</v>
      </c>
      <c r="L84" s="52">
        <f>+L11+L17+L27+L37+L53+L63</f>
        <v>16305502.9</v>
      </c>
      <c r="M84" s="13">
        <f t="shared" si="70"/>
        <v>27666788.059999999</v>
      </c>
      <c r="N84" s="13">
        <f t="shared" si="70"/>
        <v>32440614.179999992</v>
      </c>
      <c r="O84" s="13">
        <f>+O11+O17+O27+O53+O37</f>
        <v>51122520.579999991</v>
      </c>
      <c r="P84" s="12">
        <f>+P11+P17+P27+P37+P63+P53</f>
        <v>258713031.50999996</v>
      </c>
    </row>
    <row r="85" spans="1:17" ht="18.75" x14ac:dyDescent="0.4">
      <c r="A85" s="14" t="s">
        <v>82</v>
      </c>
      <c r="B85" s="14"/>
      <c r="C85" s="14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6">
        <f>+P9-P84</f>
        <v>240491900.32000008</v>
      </c>
    </row>
    <row r="86" spans="1:17" ht="15.75" customHeight="1" x14ac:dyDescent="0.4">
      <c r="A86" s="20"/>
      <c r="B86" s="20"/>
      <c r="C86" s="20"/>
      <c r="D86" s="18"/>
      <c r="E86" s="18"/>
      <c r="F86" s="18"/>
      <c r="G86" s="18"/>
      <c r="H86" s="18"/>
      <c r="I86" s="18"/>
      <c r="J86" s="18"/>
      <c r="K86" s="18"/>
      <c r="L86" s="53"/>
      <c r="M86" s="18"/>
      <c r="N86" s="18"/>
      <c r="O86" s="18"/>
      <c r="P86" s="18"/>
    </row>
    <row r="87" spans="1:17" ht="18.75" x14ac:dyDescent="0.4">
      <c r="A87" t="s">
        <v>105</v>
      </c>
      <c r="B87" s="37"/>
      <c r="C87" s="37"/>
    </row>
    <row r="88" spans="1:17" ht="18.75" x14ac:dyDescent="0.4">
      <c r="A88" s="20" t="s">
        <v>110</v>
      </c>
      <c r="B88" s="20"/>
      <c r="C88" s="37"/>
    </row>
    <row r="89" spans="1:17" ht="18.75" x14ac:dyDescent="0.4">
      <c r="A89" s="49" t="s">
        <v>106</v>
      </c>
      <c r="B89" s="49"/>
      <c r="C89" s="49"/>
    </row>
    <row r="90" spans="1:17" ht="18.75" x14ac:dyDescent="0.4">
      <c r="A90" s="20" t="s">
        <v>111</v>
      </c>
      <c r="B90" s="20"/>
      <c r="C90" s="37"/>
    </row>
    <row r="91" spans="1:17" ht="18.75" x14ac:dyDescent="0.4">
      <c r="A91" s="50" t="s">
        <v>107</v>
      </c>
      <c r="B91" s="50"/>
      <c r="C91" s="50"/>
    </row>
    <row r="92" spans="1:17" ht="18.75" x14ac:dyDescent="0.4">
      <c r="A92" s="49" t="s">
        <v>108</v>
      </c>
      <c r="B92" s="49"/>
      <c r="C92" s="49"/>
    </row>
    <row r="93" spans="1:17" ht="18.75" x14ac:dyDescent="0.4">
      <c r="A93" s="20" t="s">
        <v>109</v>
      </c>
      <c r="B93" s="20"/>
      <c r="C93" s="37"/>
      <c r="N93" s="38"/>
    </row>
    <row r="94" spans="1:17" ht="18.75" x14ac:dyDescent="0.4">
      <c r="A94" s="20"/>
      <c r="B94" s="20"/>
      <c r="C94" s="20"/>
      <c r="D94" s="20"/>
      <c r="E94" s="20"/>
      <c r="F94" s="20"/>
      <c r="G94" s="21"/>
      <c r="H94" s="20"/>
      <c r="I94" s="20"/>
      <c r="J94" s="20"/>
      <c r="K94" s="20"/>
      <c r="L94" s="55"/>
      <c r="M94" s="20"/>
      <c r="N94" s="20"/>
      <c r="O94" s="20"/>
      <c r="P94" s="20"/>
    </row>
    <row r="95" spans="1:17" ht="18.75" x14ac:dyDescent="0.4">
      <c r="A95" s="20"/>
      <c r="B95" s="20"/>
      <c r="C95" s="20"/>
      <c r="D95" s="20"/>
      <c r="E95" s="20"/>
      <c r="F95" s="20"/>
      <c r="G95" s="21"/>
      <c r="H95" s="20"/>
      <c r="I95" s="20"/>
      <c r="J95" s="20"/>
      <c r="K95" s="20"/>
      <c r="L95" s="55"/>
      <c r="M95" s="20"/>
      <c r="N95" s="20"/>
      <c r="O95" s="20"/>
      <c r="P95" s="20"/>
    </row>
    <row r="96" spans="1:17" ht="18.75" x14ac:dyDescent="0.4">
      <c r="A96" s="20"/>
      <c r="B96" s="20"/>
      <c r="C96" s="20"/>
      <c r="D96" s="20"/>
      <c r="E96" s="20"/>
      <c r="F96" s="20"/>
      <c r="G96" s="21"/>
      <c r="H96" s="20"/>
      <c r="I96" s="20"/>
      <c r="J96" s="20"/>
      <c r="K96" s="20"/>
      <c r="L96" s="55"/>
      <c r="M96" s="20"/>
      <c r="N96" s="20"/>
      <c r="O96" s="20"/>
      <c r="P96" s="20"/>
    </row>
    <row r="97" spans="1:16" ht="18.75" x14ac:dyDescent="0.4">
      <c r="A97" s="20"/>
      <c r="B97" s="20"/>
      <c r="C97" s="20"/>
      <c r="D97" s="20"/>
      <c r="E97" s="20"/>
      <c r="F97" s="20"/>
      <c r="G97" s="21"/>
      <c r="H97" s="20"/>
      <c r="I97" s="20"/>
      <c r="J97" s="20"/>
      <c r="K97" s="20"/>
      <c r="L97" s="55"/>
      <c r="M97" s="20"/>
      <c r="N97" s="20"/>
      <c r="O97" s="20"/>
      <c r="P97" s="20"/>
    </row>
    <row r="98" spans="1:16" ht="18.75" x14ac:dyDescent="0.4">
      <c r="A98" s="21" t="s">
        <v>89</v>
      </c>
      <c r="B98" s="21"/>
      <c r="C98" s="21"/>
      <c r="D98" s="21"/>
      <c r="E98" s="21"/>
      <c r="F98" s="21"/>
      <c r="G98" s="21" t="s">
        <v>95</v>
      </c>
      <c r="H98" s="21"/>
      <c r="I98" s="21"/>
      <c r="J98" s="21"/>
      <c r="K98" s="21"/>
      <c r="L98" s="56"/>
      <c r="M98" s="21"/>
      <c r="N98" s="20"/>
      <c r="O98" s="20"/>
      <c r="P98" s="20"/>
    </row>
    <row r="99" spans="1:16" ht="18.75" x14ac:dyDescent="0.4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56"/>
      <c r="M99" s="21"/>
      <c r="N99" s="21"/>
      <c r="O99" s="21"/>
      <c r="P99" s="21"/>
    </row>
    <row r="100" spans="1:16" ht="18.75" x14ac:dyDescent="0.4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56"/>
      <c r="M100" s="21"/>
      <c r="N100" s="20"/>
      <c r="O100" s="20"/>
      <c r="P100" s="20"/>
    </row>
    <row r="101" spans="1:16" ht="18.75" x14ac:dyDescent="0.4">
      <c r="A101" s="22" t="s">
        <v>86</v>
      </c>
      <c r="B101" s="22"/>
      <c r="C101" s="22"/>
      <c r="D101" s="22"/>
      <c r="E101" s="21"/>
      <c r="F101" s="22"/>
      <c r="G101" s="22" t="s">
        <v>98</v>
      </c>
      <c r="H101" s="22"/>
      <c r="I101" s="22"/>
      <c r="J101" s="22"/>
      <c r="K101" s="22"/>
      <c r="L101" s="57"/>
      <c r="M101" s="22"/>
      <c r="N101" s="23"/>
      <c r="O101" s="23"/>
      <c r="P101" s="23"/>
    </row>
    <row r="102" spans="1:16" ht="18.75" x14ac:dyDescent="0.4">
      <c r="A102" s="21" t="s">
        <v>112</v>
      </c>
      <c r="B102" s="21"/>
      <c r="C102" s="21"/>
      <c r="D102" s="21"/>
      <c r="E102" s="21"/>
      <c r="F102" s="21"/>
      <c r="G102" s="21" t="s">
        <v>99</v>
      </c>
      <c r="H102" s="21"/>
      <c r="I102" s="21"/>
      <c r="J102" s="21"/>
      <c r="K102" s="39"/>
      <c r="L102" s="39"/>
      <c r="M102" s="39"/>
      <c r="N102" s="20"/>
      <c r="O102" s="20"/>
      <c r="P102" s="20"/>
    </row>
    <row r="103" spans="1:16" ht="18.75" x14ac:dyDescent="0.4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56"/>
      <c r="M103" s="21"/>
      <c r="N103" s="21"/>
      <c r="O103" s="21"/>
      <c r="P103" s="21"/>
    </row>
    <row r="104" spans="1:16" ht="18.75" x14ac:dyDescent="0.4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56"/>
      <c r="M104" s="21"/>
      <c r="N104" s="21"/>
      <c r="O104" s="21"/>
      <c r="P104" s="21"/>
    </row>
    <row r="105" spans="1:16" ht="18.75" x14ac:dyDescent="0.4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55"/>
      <c r="M105" s="20"/>
      <c r="N105" s="20"/>
      <c r="O105" s="20"/>
      <c r="P105" s="20"/>
    </row>
    <row r="108" spans="1:16" x14ac:dyDescent="0.25">
      <c r="E108" t="s">
        <v>87</v>
      </c>
    </row>
    <row r="113" spans="1:1" ht="26.25" x14ac:dyDescent="0.4">
      <c r="A113" s="3"/>
    </row>
  </sheetData>
  <mergeCells count="12">
    <mergeCell ref="K102:M102"/>
    <mergeCell ref="A6:A8"/>
    <mergeCell ref="D6:P6"/>
    <mergeCell ref="A1:P1"/>
    <mergeCell ref="A2:P2"/>
    <mergeCell ref="A3:P3"/>
    <mergeCell ref="A4:P4"/>
    <mergeCell ref="A5:P5"/>
    <mergeCell ref="B10:D10"/>
    <mergeCell ref="A89:C89"/>
    <mergeCell ref="A91:C91"/>
    <mergeCell ref="A92:C92"/>
  </mergeCells>
  <printOptions horizontalCentered="1"/>
  <pageMargins left="0.74803149606299202" right="0.74803149606299202" top="0.48" bottom="0.27" header="0.31496062992126" footer="0.31496062992126"/>
  <pageSetup paperSize="5" scale="40" orientation="landscape" r:id="rId1"/>
  <headerFoot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M Coste Pérez</dc:creator>
  <cp:lastModifiedBy>Merary Lantigua Cordero</cp:lastModifiedBy>
  <cp:lastPrinted>2023-12-15T17:42:53Z</cp:lastPrinted>
  <dcterms:created xsi:type="dcterms:W3CDTF">2022-02-09T20:06:33Z</dcterms:created>
  <dcterms:modified xsi:type="dcterms:W3CDTF">2024-01-19T15:38:48Z</dcterms:modified>
</cp:coreProperties>
</file>