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 activeTab="3"/>
  </bookViews>
  <sheets>
    <sheet name="Proveedores" sheetId="35" r:id="rId1"/>
    <sheet name="FACTS PEND" sheetId="43" r:id="rId2"/>
    <sheet name="Libramientos" sheetId="44" r:id="rId3"/>
    <sheet name="Portal" sheetId="45" r:id="rId4"/>
    <sheet name="pend" sheetId="4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46" l="1"/>
  <c r="H17" i="46"/>
  <c r="J17" i="46" s="1"/>
  <c r="E17" i="46"/>
  <c r="J16" i="46"/>
  <c r="E16" i="46"/>
  <c r="J15" i="46"/>
  <c r="E15" i="46"/>
  <c r="J14" i="46"/>
  <c r="E14" i="46"/>
  <c r="E13" i="46"/>
  <c r="E12" i="46"/>
  <c r="E11" i="46"/>
  <c r="J10" i="46"/>
  <c r="E10" i="46"/>
  <c r="J9" i="46"/>
  <c r="E9" i="46"/>
  <c r="H8" i="46"/>
  <c r="J8" i="46" s="1"/>
  <c r="E8" i="46"/>
  <c r="H7" i="46"/>
  <c r="J7" i="46" s="1"/>
  <c r="E7" i="46"/>
  <c r="H6" i="46"/>
  <c r="J6" i="46" s="1"/>
  <c r="E6" i="46"/>
  <c r="H5" i="46"/>
  <c r="E5" i="46"/>
  <c r="J54" i="44"/>
  <c r="E54" i="44"/>
  <c r="J54" i="43"/>
  <c r="J42" i="44"/>
  <c r="E42" i="44"/>
  <c r="J41" i="44"/>
  <c r="E41" i="44"/>
  <c r="J42" i="43"/>
  <c r="J41" i="43"/>
  <c r="J36" i="44"/>
  <c r="E36" i="44"/>
  <c r="J36" i="43"/>
  <c r="J33" i="44"/>
  <c r="E33" i="44"/>
  <c r="J33" i="43"/>
  <c r="J13" i="44"/>
  <c r="E13" i="44"/>
  <c r="J12" i="44"/>
  <c r="E12" i="44"/>
  <c r="J11" i="44"/>
  <c r="E11" i="44"/>
  <c r="J13" i="43"/>
  <c r="J12" i="43"/>
  <c r="J11" i="43"/>
  <c r="E41" i="43"/>
  <c r="E36" i="43"/>
  <c r="E54" i="43"/>
  <c r="E42" i="43"/>
  <c r="E33" i="43"/>
  <c r="E13" i="43"/>
  <c r="E12" i="43"/>
  <c r="E11" i="43"/>
  <c r="H56" i="44"/>
  <c r="J56" i="44" s="1"/>
  <c r="E56" i="44"/>
  <c r="H55" i="44"/>
  <c r="J55" i="44" s="1"/>
  <c r="E55" i="44"/>
  <c r="H53" i="44"/>
  <c r="J53" i="44" s="1"/>
  <c r="E53" i="44"/>
  <c r="H52" i="44"/>
  <c r="J52" i="44" s="1"/>
  <c r="E52" i="44"/>
  <c r="H51" i="44"/>
  <c r="J51" i="44" s="1"/>
  <c r="E51" i="44"/>
  <c r="H64" i="43"/>
  <c r="H63" i="43"/>
  <c r="H62" i="43"/>
  <c r="J62" i="43" s="1"/>
  <c r="H61" i="43"/>
  <c r="J61" i="43" s="1"/>
  <c r="H60" i="43"/>
  <c r="J60" i="43" s="1"/>
  <c r="H59" i="43"/>
  <c r="J59" i="43" s="1"/>
  <c r="H58" i="43"/>
  <c r="J58" i="43" s="1"/>
  <c r="H57" i="43"/>
  <c r="J57" i="43" s="1"/>
  <c r="H56" i="43"/>
  <c r="J56" i="43" s="1"/>
  <c r="H55" i="43"/>
  <c r="J55" i="43" s="1"/>
  <c r="H53" i="43"/>
  <c r="J53" i="43" s="1"/>
  <c r="H52" i="43"/>
  <c r="J52" i="43" s="1"/>
  <c r="E59" i="44"/>
  <c r="E58" i="44"/>
  <c r="E57" i="44"/>
  <c r="E62" i="43"/>
  <c r="E61" i="43"/>
  <c r="E60" i="43"/>
  <c r="E59" i="43"/>
  <c r="E58" i="43"/>
  <c r="E57" i="43"/>
  <c r="E56" i="43"/>
  <c r="E55" i="43"/>
  <c r="E53" i="43"/>
  <c r="E52" i="43"/>
  <c r="H51" i="43"/>
  <c r="J50" i="44"/>
  <c r="E50" i="44"/>
  <c r="H34" i="44"/>
  <c r="J34" i="44" s="1"/>
  <c r="E34" i="44"/>
  <c r="H34" i="43"/>
  <c r="J34" i="43" s="1"/>
  <c r="E34" i="43"/>
  <c r="H49" i="44"/>
  <c r="J49" i="44" s="1"/>
  <c r="E49" i="44"/>
  <c r="H49" i="43"/>
  <c r="H48" i="44"/>
  <c r="J48" i="44" s="1"/>
  <c r="E48" i="44"/>
  <c r="H48" i="43"/>
  <c r="H15" i="44"/>
  <c r="J15" i="44" s="1"/>
  <c r="E15" i="44"/>
  <c r="H15" i="43"/>
  <c r="J15" i="43" s="1"/>
  <c r="E15" i="43"/>
  <c r="H18" i="46" l="1"/>
  <c r="I18" i="46"/>
  <c r="J5" i="46"/>
  <c r="J18" i="46" s="1"/>
  <c r="J47" i="44"/>
  <c r="E47" i="44"/>
  <c r="J31" i="44"/>
  <c r="E31" i="44"/>
  <c r="J30" i="44"/>
  <c r="E30" i="44"/>
  <c r="J31" i="43"/>
  <c r="E31" i="43"/>
  <c r="J30" i="43"/>
  <c r="E30" i="43"/>
  <c r="H46" i="44"/>
  <c r="J46" i="44" s="1"/>
  <c r="E46" i="44"/>
  <c r="H46" i="43"/>
  <c r="H45" i="44"/>
  <c r="J45" i="44" s="1"/>
  <c r="E45" i="44"/>
  <c r="H45" i="43"/>
  <c r="J40" i="44"/>
  <c r="E40" i="44"/>
  <c r="J40" i="43"/>
  <c r="E40" i="43"/>
  <c r="J20" i="44"/>
  <c r="E20" i="44"/>
  <c r="J19" i="43" l="1"/>
  <c r="E19" i="43"/>
  <c r="H44" i="44"/>
  <c r="J44" i="44" s="1"/>
  <c r="E44" i="44"/>
  <c r="H44" i="43"/>
  <c r="J44" i="43" s="1"/>
  <c r="H43" i="44"/>
  <c r="J43" i="44" s="1"/>
  <c r="E43" i="44"/>
  <c r="H43" i="43"/>
  <c r="J43" i="43" s="1"/>
  <c r="J39" i="44"/>
  <c r="E39" i="44"/>
  <c r="L19" i="45"/>
  <c r="J19" i="45"/>
  <c r="M18" i="45"/>
  <c r="M17" i="45"/>
  <c r="H38" i="44"/>
  <c r="J38" i="44" s="1"/>
  <c r="E38" i="44"/>
  <c r="H38" i="43"/>
  <c r="J38" i="43" s="1"/>
  <c r="H37" i="44"/>
  <c r="J37" i="44" s="1"/>
  <c r="E37" i="44"/>
  <c r="J64" i="43"/>
  <c r="J63" i="43"/>
  <c r="J51" i="43"/>
  <c r="J50" i="43"/>
  <c r="J49" i="43"/>
  <c r="J48" i="43"/>
  <c r="J47" i="43"/>
  <c r="J46" i="43"/>
  <c r="J45" i="43"/>
  <c r="J39" i="43"/>
  <c r="H37" i="43"/>
  <c r="J37" i="43" s="1"/>
  <c r="J28" i="44"/>
  <c r="E28" i="44"/>
  <c r="J28" i="43"/>
  <c r="E28" i="43"/>
  <c r="H35" i="44"/>
  <c r="J35" i="44" s="1"/>
  <c r="E35" i="44"/>
  <c r="H35" i="43"/>
  <c r="J35" i="43" s="1"/>
  <c r="J27" i="44"/>
  <c r="E27" i="44"/>
  <c r="J27" i="43"/>
  <c r="E27" i="43"/>
  <c r="J26" i="44"/>
  <c r="E26" i="44"/>
  <c r="J26" i="43"/>
  <c r="E26" i="43"/>
  <c r="J32" i="44"/>
  <c r="E32" i="44"/>
  <c r="J32" i="43"/>
  <c r="H25" i="44"/>
  <c r="J25" i="44" s="1"/>
  <c r="E25" i="44"/>
  <c r="H24" i="44"/>
  <c r="J24" i="44" s="1"/>
  <c r="E24" i="44"/>
  <c r="J23" i="44"/>
  <c r="E23" i="44"/>
  <c r="J22" i="44"/>
  <c r="E22" i="44"/>
  <c r="H25" i="43"/>
  <c r="J25" i="43" s="1"/>
  <c r="H24" i="43"/>
  <c r="J24" i="43" s="1"/>
  <c r="E25" i="43"/>
  <c r="E24" i="43"/>
  <c r="J23" i="43"/>
  <c r="J22" i="43"/>
  <c r="E23" i="43"/>
  <c r="E22" i="43"/>
  <c r="I21" i="44"/>
  <c r="H21" i="44"/>
  <c r="E21" i="44"/>
  <c r="I21" i="43"/>
  <c r="H21" i="43"/>
  <c r="E21" i="43"/>
  <c r="J20" i="43"/>
  <c r="E20" i="43"/>
  <c r="J21" i="44" l="1"/>
  <c r="M19" i="45"/>
  <c r="J21" i="43"/>
  <c r="J19" i="44"/>
  <c r="E19" i="44"/>
  <c r="H18" i="44"/>
  <c r="J18" i="44" s="1"/>
  <c r="E18" i="44"/>
  <c r="H17" i="44"/>
  <c r="J17" i="44" s="1"/>
  <c r="E17" i="44"/>
  <c r="H18" i="43"/>
  <c r="J18" i="43" s="1"/>
  <c r="H17" i="43"/>
  <c r="J17" i="43" s="1"/>
  <c r="E18" i="43"/>
  <c r="E17" i="43"/>
  <c r="G64" i="44"/>
  <c r="H63" i="44"/>
  <c r="J63" i="44" s="1"/>
  <c r="E63" i="44"/>
  <c r="J62" i="44"/>
  <c r="E62" i="44"/>
  <c r="J61" i="44"/>
  <c r="E61" i="44"/>
  <c r="J60" i="44"/>
  <c r="E60" i="44"/>
  <c r="I29" i="44"/>
  <c r="I64" i="44" s="1"/>
  <c r="H29" i="44"/>
  <c r="E29" i="44"/>
  <c r="J16" i="44"/>
  <c r="E16" i="44"/>
  <c r="H14" i="44"/>
  <c r="J14" i="44" s="1"/>
  <c r="E14" i="44"/>
  <c r="H10" i="44"/>
  <c r="J10" i="44" s="1"/>
  <c r="E10" i="44"/>
  <c r="J9" i="44"/>
  <c r="E9" i="44"/>
  <c r="H8" i="44"/>
  <c r="J8" i="44" s="1"/>
  <c r="E8" i="44"/>
  <c r="H7" i="44"/>
  <c r="J7" i="44" s="1"/>
  <c r="E7" i="44"/>
  <c r="H6" i="44"/>
  <c r="J6" i="44" s="1"/>
  <c r="E6" i="44"/>
  <c r="H5" i="44"/>
  <c r="E5" i="44"/>
  <c r="J16" i="43"/>
  <c r="E16" i="43"/>
  <c r="H14" i="43"/>
  <c r="J14" i="43" s="1"/>
  <c r="E14" i="43"/>
  <c r="I29" i="43"/>
  <c r="I66" i="43" s="1"/>
  <c r="H29" i="43"/>
  <c r="E49" i="43"/>
  <c r="E48" i="43"/>
  <c r="E47" i="43"/>
  <c r="E46" i="43"/>
  <c r="E45" i="43"/>
  <c r="E44" i="43"/>
  <c r="E43" i="43"/>
  <c r="E39" i="43"/>
  <c r="E38" i="43"/>
  <c r="E37" i="43"/>
  <c r="E35" i="43"/>
  <c r="E32" i="43"/>
  <c r="E29" i="43"/>
  <c r="E50" i="43"/>
  <c r="E51" i="43"/>
  <c r="O66" i="43"/>
  <c r="N66" i="43"/>
  <c r="M66" i="43"/>
  <c r="L66" i="43"/>
  <c r="K66" i="43"/>
  <c r="H65" i="43"/>
  <c r="J65" i="43" s="1"/>
  <c r="E65" i="43"/>
  <c r="E64" i="43"/>
  <c r="E63" i="43"/>
  <c r="H10" i="43"/>
  <c r="J10" i="43" s="1"/>
  <c r="E10" i="43"/>
  <c r="J9" i="43"/>
  <c r="E9" i="43"/>
  <c r="H8" i="43"/>
  <c r="J8" i="43" s="1"/>
  <c r="E8" i="43"/>
  <c r="H7" i="43"/>
  <c r="J7" i="43" s="1"/>
  <c r="E7" i="43"/>
  <c r="H6" i="43"/>
  <c r="J6" i="43" s="1"/>
  <c r="E6" i="43"/>
  <c r="H5" i="43"/>
  <c r="E5" i="43"/>
  <c r="J29" i="44" l="1"/>
  <c r="H64" i="44"/>
  <c r="J5" i="44"/>
  <c r="J29" i="43"/>
  <c r="G66" i="43"/>
  <c r="P66" i="43"/>
  <c r="J5" i="43"/>
  <c r="J64" i="44" l="1"/>
  <c r="H66" i="43"/>
  <c r="J66" i="43" s="1"/>
</calcChain>
</file>

<file path=xl/sharedStrings.xml><?xml version="1.0" encoding="utf-8"?>
<sst xmlns="http://schemas.openxmlformats.org/spreadsheetml/2006/main" count="364" uniqueCount="211">
  <si>
    <t>UNIDAD DE ANALISIS FINANCIERO</t>
  </si>
  <si>
    <t xml:space="preserve">RELACION DE CUENTAS POR PAGAR </t>
  </si>
  <si>
    <t>NO. DE FACTURA</t>
  </si>
  <si>
    <t>FECHA</t>
  </si>
  <si>
    <t xml:space="preserve">             PROVEEDOR</t>
  </si>
  <si>
    <t>CONCEPTO</t>
  </si>
  <si>
    <t>VALOR</t>
  </si>
  <si>
    <t>18% ITBIS</t>
  </si>
  <si>
    <t>TOTAL</t>
  </si>
  <si>
    <t>0 a 30 dias</t>
  </si>
  <si>
    <t>31 a 60</t>
  </si>
  <si>
    <t>61 a 90</t>
  </si>
  <si>
    <t>91 a 120</t>
  </si>
  <si>
    <t>121 o mas</t>
  </si>
  <si>
    <t>LIBRAMIENTO</t>
  </si>
  <si>
    <t>B1500000012</t>
  </si>
  <si>
    <t>Pago #5 Supervisión obra del Proyecto de Construcción de las nuevas oficinas de la UAF</t>
  </si>
  <si>
    <t>B1500000013</t>
  </si>
  <si>
    <t>Pago #6 Supervisión obra del Proyecto de Construcción de las nuevas oficinas de la UAF</t>
  </si>
  <si>
    <t>B1500000014</t>
  </si>
  <si>
    <t>Pago #7 Supervisión obra del Proyecto de Construcción de las nuevas oficinas de la UAF</t>
  </si>
  <si>
    <t>B1500000011</t>
  </si>
  <si>
    <t>Hermenegilda del Rosario Fondeur Ramírez</t>
  </si>
  <si>
    <t>Pago #4 Supervisión obra del Proyecto de Construcción de las nuevas oficinas de la UAF</t>
  </si>
  <si>
    <t>Humanos Seguros, S. A.</t>
  </si>
  <si>
    <t>Compañía Dominicana de Teléfonos, S. A.</t>
  </si>
  <si>
    <t>Otros Impuestos</t>
  </si>
  <si>
    <t>Nombre Proveedor</t>
  </si>
  <si>
    <t>RNC Proveedor o ID</t>
  </si>
  <si>
    <t>RNC o ID</t>
  </si>
  <si>
    <t>Container Trailer Services, CTS SRL</t>
  </si>
  <si>
    <t>Universidad Granada</t>
  </si>
  <si>
    <t>Ing. Cristian Ciccone y Asociados , SRL</t>
  </si>
  <si>
    <t>Corporación Estatal de Radio y Televisión (CERTV)</t>
  </si>
  <si>
    <t>Columbus Networks Dominicana, SA</t>
  </si>
  <si>
    <t>Laboratorio Clínico Ivonne Nicolás</t>
  </si>
  <si>
    <t>Editora El Nuevo Diario, SA</t>
  </si>
  <si>
    <t>Suplidora Daniela SRL</t>
  </si>
  <si>
    <t>Universidad Iberoamericana (Unibe)</t>
  </si>
  <si>
    <t>Importadora K &amp; G  SAS</t>
  </si>
  <si>
    <t>Alcaldía del Distrito Nacional</t>
  </si>
  <si>
    <t>Banco de Reservas de la República Dominicana</t>
  </si>
  <si>
    <t>Consultores de Datos del Caribe, SRL</t>
  </si>
  <si>
    <t>Altice Dominicana, SA</t>
  </si>
  <si>
    <t>Banderas Globales HC SRL</t>
  </si>
  <si>
    <t>Datacursos Gaceta Judicial, SRL</t>
  </si>
  <si>
    <t>Empresa Distribuidora De Electricidad del Este</t>
  </si>
  <si>
    <t>Productos Médicos Dominicanos SRL</t>
  </si>
  <si>
    <t>Moto Maritza SA</t>
  </si>
  <si>
    <t>Suplidores Diversos SRL</t>
  </si>
  <si>
    <t>Almuerzo Yasleiby Jimenez</t>
  </si>
  <si>
    <t>Integraciones Tecnológicas M &amp; A SRL</t>
  </si>
  <si>
    <t>Elda Altagracia Clase Brito</t>
  </si>
  <si>
    <t>Brothers RSR Supply Offices, SRL</t>
  </si>
  <si>
    <t>Padron Office Supply, SRL</t>
  </si>
  <si>
    <t>Corporación del Acueducto y Alcantarillado de Santo Domingo</t>
  </si>
  <si>
    <t>Offitek SRL</t>
  </si>
  <si>
    <t>Distribuidora y Comercializadora Megar</t>
  </si>
  <si>
    <t>United Nations Office on Drugs and Crime</t>
  </si>
  <si>
    <t>The Egmont Group Secretariat</t>
  </si>
  <si>
    <t>Laboratorio Clinico  Lic. Patria Rivas</t>
  </si>
  <si>
    <t>Suministros Guipak, SRL</t>
  </si>
  <si>
    <t>Compañía Importadora K &amp; G SA</t>
  </si>
  <si>
    <t>GTG Industrial SRL</t>
  </si>
  <si>
    <t>Abastecimientos Comerciales FJJ, SRL</t>
  </si>
  <si>
    <t>Cayenart SRL</t>
  </si>
  <si>
    <t>Ideas Image y Marketing Inc</t>
  </si>
  <si>
    <t>Cros Publicidad SRL</t>
  </si>
  <si>
    <t>St Tropez</t>
  </si>
  <si>
    <t>PA Catering SRL</t>
  </si>
  <si>
    <t>Iecca SRL</t>
  </si>
  <si>
    <t>K&amp;M Destinos Universales SRL</t>
  </si>
  <si>
    <t>Florida International Bankers Association</t>
  </si>
  <si>
    <t>Instituto Cultural Dominico Americano, Inc</t>
  </si>
  <si>
    <t>Mattar Consulting , SRL</t>
  </si>
  <si>
    <t>Sastrería Lavandería Angelo</t>
  </si>
  <si>
    <t>Junta Central Electoral</t>
  </si>
  <si>
    <t>B1500000022</t>
  </si>
  <si>
    <t>Adquisición de 16 camisas para el equipo gerencial ampliado</t>
  </si>
  <si>
    <t>Brocolik, SRL</t>
  </si>
  <si>
    <t>Sunix Petroleum SRL</t>
  </si>
  <si>
    <t>Asociación de Bancos Múltiples de la Rep Dom</t>
  </si>
  <si>
    <t>B1500000100</t>
  </si>
  <si>
    <t>Pago capacitación Iso 37001 para Bienvenido Roberts, Cinthia Paola Reynoso y Elizabeth Reyes</t>
  </si>
  <si>
    <t>V Energy, SA</t>
  </si>
  <si>
    <t>Delta Comercial, SA</t>
  </si>
  <si>
    <t>Magna Motors, SA</t>
  </si>
  <si>
    <t>Viamar SA</t>
  </si>
  <si>
    <t>Grupo Tecnológico Adexsus, SRL</t>
  </si>
  <si>
    <t>Gómez Magallanes Ingeniería &amp; Servicios Generales SRL</t>
  </si>
  <si>
    <t>Compu-Office Dominicana, SRL</t>
  </si>
  <si>
    <t>Soluciones Tecnológicas Empresariales</t>
  </si>
  <si>
    <t>Farose Solutions Group SRL</t>
  </si>
  <si>
    <t>Pago servicio central, internet y cable</t>
  </si>
  <si>
    <t>B1500106632</t>
  </si>
  <si>
    <t>B1500003185</t>
  </si>
  <si>
    <t>Editora del Caribe SA</t>
  </si>
  <si>
    <t>Servicio de publicacion dos dias consecutivos en periodico de alcance nacional</t>
  </si>
  <si>
    <t>B1500000861</t>
  </si>
  <si>
    <t>Servicio de consulta al archivo maestro cedulado jce septiembre 2021</t>
  </si>
  <si>
    <t>al 30 de Septiembre del 2021</t>
  </si>
  <si>
    <t>B1500001621</t>
  </si>
  <si>
    <t>Dos servicios de refrigerios para 40 personas item 3 y 4</t>
  </si>
  <si>
    <t>B1500001622</t>
  </si>
  <si>
    <t>Servicios de almuerzos y cenas para el personal de mensajeria, conserjeria, seguridad periodo del 1 al 31/08/2021</t>
  </si>
  <si>
    <t>B1500020261</t>
  </si>
  <si>
    <t>Pago seguro complementario de los colaboradores septiembre 2021</t>
  </si>
  <si>
    <t>B1500000052</t>
  </si>
  <si>
    <t>1era cubicación obra de remodelaión nuevas oficinas de la UAF</t>
  </si>
  <si>
    <t>B1500002701</t>
  </si>
  <si>
    <t>Servicio de internet sept 2021</t>
  </si>
  <si>
    <t>B1500027332</t>
  </si>
  <si>
    <t>Servicio de recogida de basura Danae 3, septiembre 2021</t>
  </si>
  <si>
    <t>B1500027382</t>
  </si>
  <si>
    <t>Servicio de recogida de basura FHC, septiembre 2021</t>
  </si>
  <si>
    <t>B1500000203</t>
  </si>
  <si>
    <t>Servicio alquiler furgón para almacen del 05/09 al 04/10/2021</t>
  </si>
  <si>
    <t>B1500000204</t>
  </si>
  <si>
    <t>Servicio alquiler furgón para climatizado del 28/08 al 28/09/2021</t>
  </si>
  <si>
    <t>DGNG-321-2021</t>
  </si>
  <si>
    <t>Adquisición de combustible para el equipo gerencial ampliado agosto 2021</t>
  </si>
  <si>
    <t>B1500005116</t>
  </si>
  <si>
    <t>Pago del 10% de publicidad Ley 134-03 septiembre 2021</t>
  </si>
  <si>
    <t>Ernesto Bazan Training Corporation</t>
  </si>
  <si>
    <t>B1500000127</t>
  </si>
  <si>
    <t>Capacitación en certificacion internacional ISO 31000 Risk Manager Virtual para Francisco Subero Y Pedro del Villar</t>
  </si>
  <si>
    <t>B1500000182</t>
  </si>
  <si>
    <t>Adquisición de licencias correo electronico, antivirus edpoint para usuarios y servidores, software monitoreo empleaods, sistema contro encriptación ren, soporte fortigate y ren soporte fortianalizer</t>
  </si>
  <si>
    <t>Multiservices WINCA; SRL</t>
  </si>
  <si>
    <t>B1500000151</t>
  </si>
  <si>
    <t>Servicio de toma de muestra PCR a la Sra. Antonia Nolasco</t>
  </si>
  <si>
    <t>B1500000007</t>
  </si>
  <si>
    <t>Adquisición de mascarillas KN 95 para uso de los colaboradores de la institución</t>
  </si>
  <si>
    <t>B1500000977</t>
  </si>
  <si>
    <t>Servicio de Reporte y Data del 10/08 al 09/09/2021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</si>
  <si>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</si>
  <si>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</si>
  <si>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</si>
  <si>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</si>
  <si>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</si>
  <si>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</si>
  <si>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</si>
  <si>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</si>
  <si>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</si>
  <si>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Asociación de Bancos Múltiples de la Rep. Dom.</t>
  </si>
  <si>
    <t>Pago Capacitación Iso 37001 a personal de la Institución</t>
  </si>
  <si>
    <t>ATRASADO</t>
  </si>
  <si>
    <t>TOTAL RD$</t>
  </si>
  <si>
    <t>Zaida K. Gómez</t>
  </si>
  <si>
    <t>Marleny Aristy Almonte</t>
  </si>
  <si>
    <t>Técnico en Contabilidad</t>
  </si>
  <si>
    <t xml:space="preserve">Encargada Administrativa y Financiera </t>
  </si>
  <si>
    <t>Maria Elisa Hólguin López</t>
  </si>
  <si>
    <t xml:space="preserve">Directora General </t>
  </si>
  <si>
    <t>AL 30 DE SEPTIEMBRE DEL  2021</t>
  </si>
  <si>
    <t>B1500000654</t>
  </si>
  <si>
    <t>Adquisición de insumos de cocina para uso colaboradores y visitantes de la institución</t>
  </si>
  <si>
    <t>B1500000036</t>
  </si>
  <si>
    <t>Adquisición de mascarillas quirurgicas desechables</t>
  </si>
  <si>
    <t>Inversiones Sanfra, SRL</t>
  </si>
  <si>
    <t>B1500000365</t>
  </si>
  <si>
    <t>Servicio de limpieza y fumigación del edificio que alberga las oficinas de la UAF</t>
  </si>
  <si>
    <t>R &amp; R División de Entrenamiento</t>
  </si>
  <si>
    <t>B1500000048</t>
  </si>
  <si>
    <t>Capacitación Taller de Gestión de Nómina para Santo Giron</t>
  </si>
  <si>
    <t>B1500033301</t>
  </si>
  <si>
    <t>Pago servicio de data del 12/08 al 11/09/2021</t>
  </si>
  <si>
    <t>Ernesto Bazan Training</t>
  </si>
  <si>
    <t>Capacitación en certificacion internacional ISO 31000 Risk Manager Virtual para Director de Análisis y Analista de Planificación</t>
  </si>
  <si>
    <t>Peralta &amp; Compañía SAS</t>
  </si>
  <si>
    <t xml:space="preserve">Adquisicion de cajas de municiones y detector de metal manual </t>
  </si>
  <si>
    <t>B1500075208</t>
  </si>
  <si>
    <t>Pago servicio agua potable Danae 3, septiembre 2021</t>
  </si>
  <si>
    <t>B1500074956</t>
  </si>
  <si>
    <t>Pago servicio agua potable FHC, septiembre 2021</t>
  </si>
  <si>
    <t>B1500168796</t>
  </si>
  <si>
    <t>Pago servicio energía eléctrica FHC, septiembre 2021</t>
  </si>
  <si>
    <t>American Bussiness Machine, SRL</t>
  </si>
  <si>
    <t>B15000015552</t>
  </si>
  <si>
    <t>Servicio de Mantenimiento correctivo para las impresoras asignadas a la institución</t>
  </si>
  <si>
    <t>B1500000658</t>
  </si>
  <si>
    <t>Adquisición de suministros de limpieza para uso en la institución</t>
  </si>
  <si>
    <t>Wesolve Tech SRL</t>
  </si>
  <si>
    <t>B1500000133</t>
  </si>
  <si>
    <t>Adquisición de licencias wildcart, altova y webex</t>
  </si>
  <si>
    <t>B1500000507</t>
  </si>
  <si>
    <t>Mantenimiento correctivo al motor del mensajero externo</t>
  </si>
  <si>
    <t>B1500171010</t>
  </si>
  <si>
    <t>Pago servicio energía eléctrica Danae, septiembre 2021</t>
  </si>
  <si>
    <t>Comercial Yaelys, SRL</t>
  </si>
  <si>
    <t>B1500000175</t>
  </si>
  <si>
    <t>Adquisición de ambientador, cloro, escoba, cuchara y palita recogedora</t>
  </si>
  <si>
    <t>B1500000291</t>
  </si>
  <si>
    <t>Adquisición de piedra romatica y papel higienico</t>
  </si>
  <si>
    <t>B1500000692</t>
  </si>
  <si>
    <t>Adquisición d gel antibacterial para manos</t>
  </si>
  <si>
    <t>B1500107635</t>
  </si>
  <si>
    <t>Pago servicio de flotas de la institución</t>
  </si>
  <si>
    <t>B1500107636</t>
  </si>
  <si>
    <t>Pago servicio internet móvil</t>
  </si>
  <si>
    <t>Agua Planeta Azul SA</t>
  </si>
  <si>
    <t>Llenado de botellones de agua para consumo de colaboradores y visitantes</t>
  </si>
  <si>
    <t>B1500093790</t>
  </si>
  <si>
    <t>B1500095514</t>
  </si>
  <si>
    <t>B1500095540</t>
  </si>
  <si>
    <t>B1500095568</t>
  </si>
  <si>
    <t>B1500094424</t>
  </si>
  <si>
    <t>Adquisición de fardos de botellitas de agua</t>
  </si>
  <si>
    <t>B1500095606</t>
  </si>
  <si>
    <t>B1500095605</t>
  </si>
  <si>
    <t>B1500076993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</si>
</sst>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[$-409]d\-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"/>
      <sz val="16"/>
      <color theme="1"/>
      <name val="Calibri Light"/>
      <family val="2"/>
      <scheme val="major"/>
    </font>
    <font>
      <u val="doubleAccounting"/>
      <sz val="16"/>
      <color theme="1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sz val="14"/>
      <name val="Calibri Light"/>
      <family val="2"/>
      <scheme val="major"/>
    </font>
    <font>
      <b/>
      <i/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E3C7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164" fontId="0" fillId="0" borderId="0" xfId="1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9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43" fontId="5" fillId="0" borderId="0" xfId="0" applyNumberFormat="1" applyFont="1"/>
    <xf numFmtId="4" fontId="5" fillId="0" borderId="0" xfId="0" applyNumberFormat="1" applyFont="1"/>
    <xf numFmtId="164" fontId="0" fillId="0" borderId="0" xfId="0" applyNumberFormat="1"/>
    <xf numFmtId="0" fontId="6" fillId="0" borderId="0" xfId="0" applyFont="1"/>
    <xf numFmtId="0" fontId="7" fillId="0" borderId="0" xfId="0" applyFont="1"/>
    <xf numFmtId="43" fontId="8" fillId="0" borderId="0" xfId="0" applyNumberFormat="1" applyFont="1"/>
    <xf numFmtId="4" fontId="9" fillId="0" borderId="0" xfId="0" applyNumberFormat="1" applyFont="1"/>
    <xf numFmtId="43" fontId="0" fillId="0" borderId="0" xfId="0" applyNumberFormat="1"/>
    <xf numFmtId="0" fontId="9" fillId="0" borderId="7" xfId="0" applyFont="1" applyBorder="1" applyAlignment="1">
      <alignment horizontal="center"/>
    </xf>
    <xf numFmtId="165" fontId="5" fillId="0" borderId="0" xfId="0" applyNumberFormat="1" applyFont="1"/>
    <xf numFmtId="164" fontId="5" fillId="0" borderId="0" xfId="1" applyFont="1"/>
    <xf numFmtId="0" fontId="5" fillId="0" borderId="1" xfId="0" applyFont="1" applyBorder="1" applyAlignment="1">
      <alignment vertical="top"/>
    </xf>
    <xf numFmtId="15" fontId="5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15" fontId="9" fillId="0" borderId="8" xfId="0" applyNumberFormat="1" applyFont="1" applyBorder="1" applyAlignment="1">
      <alignment horizontal="center" vertical="top"/>
    </xf>
    <xf numFmtId="0" fontId="9" fillId="0" borderId="8" xfId="0" applyFont="1" applyBorder="1" applyAlignment="1">
      <alignment vertical="top"/>
    </xf>
    <xf numFmtId="43" fontId="9" fillId="0" borderId="8" xfId="0" applyNumberFormat="1" applyFont="1" applyBorder="1" applyAlignment="1">
      <alignment vertical="top"/>
    </xf>
    <xf numFmtId="0" fontId="9" fillId="0" borderId="8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/>
    </xf>
    <xf numFmtId="4" fontId="5" fillId="0" borderId="5" xfId="0" applyNumberFormat="1" applyFont="1" applyBorder="1" applyAlignment="1">
      <alignment vertical="top"/>
    </xf>
    <xf numFmtId="164" fontId="5" fillId="0" borderId="1" xfId="1" applyFont="1" applyBorder="1" applyAlignment="1">
      <alignment vertical="top"/>
    </xf>
    <xf numFmtId="16" fontId="5" fillId="0" borderId="1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vertical="top"/>
    </xf>
    <xf numFmtId="0" fontId="5" fillId="0" borderId="9" xfId="0" applyFont="1" applyBorder="1" applyAlignment="1">
      <alignment horizontal="center"/>
    </xf>
    <xf numFmtId="43" fontId="9" fillId="0" borderId="10" xfId="0" applyNumberFormat="1" applyFont="1" applyBorder="1" applyAlignment="1">
      <alignment vertical="top"/>
    </xf>
    <xf numFmtId="0" fontId="4" fillId="2" borderId="11" xfId="0" applyFont="1" applyFill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1" fillId="3" borderId="0" xfId="0" applyFont="1" applyFill="1" applyAlignment="1">
      <alignment horizontal="center"/>
    </xf>
    <xf numFmtId="49" fontId="5" fillId="0" borderId="13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vertical="top" wrapText="1"/>
    </xf>
    <xf numFmtId="15" fontId="5" fillId="0" borderId="13" xfId="0" applyNumberFormat="1" applyFont="1" applyBorder="1" applyAlignment="1">
      <alignment horizontal="center" vertical="top"/>
    </xf>
    <xf numFmtId="16" fontId="5" fillId="0" borderId="13" xfId="0" applyNumberFormat="1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vertical="top"/>
    </xf>
    <xf numFmtId="164" fontId="5" fillId="0" borderId="13" xfId="1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0" fillId="0" borderId="13" xfId="0" applyBorder="1"/>
    <xf numFmtId="0" fontId="11" fillId="3" borderId="0" xfId="0" applyFont="1" applyFill="1" applyAlignment="1"/>
    <xf numFmtId="0" fontId="5" fillId="0" borderId="1" xfId="0" applyFont="1" applyBorder="1" applyAlignment="1">
      <alignment horizontal="center"/>
    </xf>
    <xf numFmtId="9" fontId="4" fillId="2" borderId="4" xfId="0" applyNumberFormat="1" applyFont="1" applyFill="1" applyBorder="1" applyAlignment="1">
      <alignment horizontal="center" wrapText="1"/>
    </xf>
    <xf numFmtId="0" fontId="12" fillId="0" borderId="0" xfId="0" applyFont="1"/>
    <xf numFmtId="0" fontId="12" fillId="0" borderId="6" xfId="0" applyFont="1" applyBorder="1" applyAlignment="1">
      <alignment horizontal="center" vertical="top"/>
    </xf>
    <xf numFmtId="15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16" fontId="12" fillId="0" borderId="1" xfId="0" applyNumberFormat="1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vertical="top"/>
    </xf>
    <xf numFmtId="4" fontId="12" fillId="0" borderId="5" xfId="0" applyNumberFormat="1" applyFont="1" applyBorder="1" applyAlignment="1">
      <alignment vertical="top"/>
    </xf>
    <xf numFmtId="0" fontId="12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3" fontId="13" fillId="0" borderId="8" xfId="0" applyNumberFormat="1" applyFont="1" applyBorder="1" applyAlignment="1">
      <alignment vertical="top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64" fontId="16" fillId="0" borderId="0" xfId="1" applyFont="1" applyAlignment="1">
      <alignment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164" fontId="17" fillId="3" borderId="8" xfId="1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5" fontId="18" fillId="0" borderId="13" xfId="0" applyNumberFormat="1" applyFont="1" applyBorder="1" applyAlignment="1">
      <alignment horizontal="center" vertical="center" wrapText="1"/>
    </xf>
    <xf numFmtId="164" fontId="19" fillId="0" borderId="13" xfId="1" applyFont="1" applyFill="1" applyBorder="1" applyAlignment="1">
      <alignment vertical="center" wrapText="1"/>
    </xf>
    <xf numFmtId="166" fontId="19" fillId="0" borderId="13" xfId="0" applyNumberFormat="1" applyFont="1" applyBorder="1" applyAlignment="1">
      <alignment horizontal="center" vertical="center" wrapText="1"/>
    </xf>
    <xf numFmtId="2" fontId="19" fillId="0" borderId="16" xfId="1" applyNumberFormat="1" applyFont="1" applyBorder="1" applyAlignment="1">
      <alignment vertical="center" wrapText="1"/>
    </xf>
    <xf numFmtId="164" fontId="19" fillId="0" borderId="13" xfId="1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39" fontId="21" fillId="0" borderId="0" xfId="1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43" fontId="22" fillId="0" borderId="0" xfId="0" applyNumberFormat="1" applyFont="1" applyAlignment="1">
      <alignment vertical="center"/>
    </xf>
    <xf numFmtId="164" fontId="23" fillId="0" borderId="0" xfId="1" applyFont="1" applyBorder="1" applyAlignment="1">
      <alignment vertical="center"/>
    </xf>
    <xf numFmtId="39" fontId="16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39" fontId="15" fillId="0" borderId="0" xfId="1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15" fontId="24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43" fontId="24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3" fontId="25" fillId="0" borderId="0" xfId="0" applyNumberFormat="1" applyFont="1" applyAlignment="1">
      <alignment vertical="center"/>
    </xf>
    <xf numFmtId="43" fontId="16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 vertical="top"/>
    </xf>
    <xf numFmtId="164" fontId="10" fillId="0" borderId="2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E3C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32288</xdr:colOff>
      <xdr:row>5</xdr:row>
      <xdr:rowOff>0</xdr:rowOff>
    </xdr:from>
    <xdr:to>
      <xdr:col>4</xdr:col>
      <xdr:colOff>1080499</xdr:colOff>
      <xdr:row>10</xdr:row>
      <xdr:rowOff>140131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5369384F-F5E5-4431-A2E9-98992969A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038" y="1190625"/>
          <a:ext cx="4115261" cy="1330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4"/>
  <sheetViews>
    <sheetView showGridLines="0" topLeftCell="A40" workbookViewId="0">
      <selection activeCell="B75" sqref="B75"/>
    </sheetView>
  </sheetViews>
  <sheetFormatPr defaultColWidth="9.140625" defaultRowHeight="15" x14ac:dyDescent="0.25"/>
  <cols>
    <col min="1" max="1" width="18.5703125" bestFit="1" customWidth="1"/>
    <col min="2" max="2" width="55.42578125" customWidth="1"/>
  </cols>
  <sheetData>
    <row r="2" spans="1:2" x14ac:dyDescent="0.25">
      <c r="A2" s="48" t="s">
        <v>28</v>
      </c>
      <c r="B2" s="38" t="s">
        <v>27</v>
      </c>
    </row>
    <row r="3" spans="1:2" x14ac:dyDescent="0.25">
      <c r="A3" s="40">
        <v>101001577</v>
      </c>
      <c r="B3" s="47" t="s">
        <v>25</v>
      </c>
    </row>
    <row r="4" spans="1:2" x14ac:dyDescent="0.25">
      <c r="A4" s="40">
        <v>102017174</v>
      </c>
      <c r="B4" s="41" t="s">
        <v>24</v>
      </c>
    </row>
    <row r="5" spans="1:2" x14ac:dyDescent="0.25">
      <c r="A5" s="40">
        <v>131117341</v>
      </c>
      <c r="B5" s="47" t="s">
        <v>30</v>
      </c>
    </row>
    <row r="6" spans="1:2" x14ac:dyDescent="0.25">
      <c r="A6" s="40">
        <v>4500</v>
      </c>
      <c r="B6" s="47" t="s">
        <v>31</v>
      </c>
    </row>
    <row r="7" spans="1:2" x14ac:dyDescent="0.25">
      <c r="A7" s="40">
        <v>101158271</v>
      </c>
      <c r="B7" s="47" t="s">
        <v>32</v>
      </c>
    </row>
    <row r="8" spans="1:2" x14ac:dyDescent="0.25">
      <c r="A8" s="40">
        <v>102463197</v>
      </c>
      <c r="B8" s="47" t="s">
        <v>22</v>
      </c>
    </row>
    <row r="9" spans="1:2" x14ac:dyDescent="0.25">
      <c r="A9" s="40">
        <v>401500973</v>
      </c>
      <c r="B9" s="47" t="s">
        <v>33</v>
      </c>
    </row>
    <row r="10" spans="1:2" x14ac:dyDescent="0.25">
      <c r="A10" s="40">
        <v>101855681</v>
      </c>
      <c r="B10" s="47" t="s">
        <v>34</v>
      </c>
    </row>
    <row r="11" spans="1:2" x14ac:dyDescent="0.25">
      <c r="A11" s="40">
        <v>131787681</v>
      </c>
      <c r="B11" s="47" t="s">
        <v>35</v>
      </c>
    </row>
    <row r="12" spans="1:2" x14ac:dyDescent="0.25">
      <c r="A12" s="40">
        <v>101100508</v>
      </c>
      <c r="B12" s="47" t="s">
        <v>36</v>
      </c>
    </row>
    <row r="13" spans="1:2" x14ac:dyDescent="0.25">
      <c r="A13" s="40">
        <v>101766409</v>
      </c>
      <c r="B13" s="47" t="s">
        <v>37</v>
      </c>
    </row>
    <row r="14" spans="1:2" x14ac:dyDescent="0.25">
      <c r="A14" s="40">
        <v>401052326</v>
      </c>
      <c r="B14" s="47" t="s">
        <v>38</v>
      </c>
    </row>
    <row r="15" spans="1:2" x14ac:dyDescent="0.25">
      <c r="A15" s="40">
        <v>101157382</v>
      </c>
      <c r="B15" s="47" t="s">
        <v>39</v>
      </c>
    </row>
    <row r="16" spans="1:2" x14ac:dyDescent="0.25">
      <c r="A16" s="40">
        <v>401007479</v>
      </c>
      <c r="B16" s="47" t="s">
        <v>40</v>
      </c>
    </row>
    <row r="17" spans="1:2" x14ac:dyDescent="0.25">
      <c r="A17" s="40">
        <v>401010062</v>
      </c>
      <c r="B17" s="47" t="s">
        <v>41</v>
      </c>
    </row>
    <row r="18" spans="1:2" x14ac:dyDescent="0.25">
      <c r="A18" s="40">
        <v>101195665</v>
      </c>
      <c r="B18" s="47" t="s">
        <v>42</v>
      </c>
    </row>
    <row r="19" spans="1:2" x14ac:dyDescent="0.25">
      <c r="A19" s="40">
        <v>101618787</v>
      </c>
      <c r="B19" s="47" t="s">
        <v>43</v>
      </c>
    </row>
    <row r="20" spans="1:2" x14ac:dyDescent="0.25">
      <c r="A20" s="40">
        <v>131157319</v>
      </c>
      <c r="B20" s="47" t="s">
        <v>44</v>
      </c>
    </row>
    <row r="21" spans="1:2" x14ac:dyDescent="0.25">
      <c r="A21" s="40">
        <v>130586187</v>
      </c>
      <c r="B21" s="47" t="s">
        <v>45</v>
      </c>
    </row>
    <row r="22" spans="1:2" x14ac:dyDescent="0.25">
      <c r="A22" s="40">
        <v>101820217</v>
      </c>
      <c r="B22" s="47" t="s">
        <v>46</v>
      </c>
    </row>
    <row r="23" spans="1:2" x14ac:dyDescent="0.25">
      <c r="A23" s="40">
        <v>131037402</v>
      </c>
      <c r="B23" s="47" t="s">
        <v>47</v>
      </c>
    </row>
    <row r="24" spans="1:2" x14ac:dyDescent="0.25">
      <c r="A24" s="40">
        <v>130174539</v>
      </c>
      <c r="B24" s="47" t="s">
        <v>48</v>
      </c>
    </row>
    <row r="25" spans="1:2" x14ac:dyDescent="0.25">
      <c r="A25" s="40">
        <v>130411131</v>
      </c>
      <c r="B25" s="47" t="s">
        <v>49</v>
      </c>
    </row>
    <row r="26" spans="1:2" x14ac:dyDescent="0.25">
      <c r="A26" s="40">
        <v>1001081650</v>
      </c>
      <c r="B26" s="47" t="s">
        <v>50</v>
      </c>
    </row>
    <row r="27" spans="1:2" x14ac:dyDescent="0.25">
      <c r="A27" s="40">
        <v>131179037</v>
      </c>
      <c r="B27" s="47" t="s">
        <v>51</v>
      </c>
    </row>
    <row r="28" spans="1:2" x14ac:dyDescent="0.25">
      <c r="A28" s="40">
        <v>100572981</v>
      </c>
      <c r="B28" s="47" t="s">
        <v>52</v>
      </c>
    </row>
    <row r="29" spans="1:2" x14ac:dyDescent="0.25">
      <c r="A29" s="40">
        <v>131561502</v>
      </c>
      <c r="B29" s="47" t="s">
        <v>53</v>
      </c>
    </row>
    <row r="30" spans="1:2" x14ac:dyDescent="0.25">
      <c r="A30" s="40">
        <v>130140715</v>
      </c>
      <c r="B30" s="47" t="s">
        <v>54</v>
      </c>
    </row>
    <row r="31" spans="1:2" x14ac:dyDescent="0.25">
      <c r="A31" s="40">
        <v>401037272</v>
      </c>
      <c r="B31" s="47" t="s">
        <v>55</v>
      </c>
    </row>
    <row r="32" spans="1:2" x14ac:dyDescent="0.25">
      <c r="A32" s="40">
        <v>101893931</v>
      </c>
      <c r="B32" s="47" t="s">
        <v>56</v>
      </c>
    </row>
    <row r="33" spans="1:2" x14ac:dyDescent="0.25">
      <c r="A33" s="40">
        <v>131822371</v>
      </c>
      <c r="B33" s="47" t="s">
        <v>57</v>
      </c>
    </row>
    <row r="34" spans="1:2" x14ac:dyDescent="0.25">
      <c r="A34" s="40">
        <v>4401</v>
      </c>
      <c r="B34" s="47" t="s">
        <v>58</v>
      </c>
    </row>
    <row r="35" spans="1:2" x14ac:dyDescent="0.25">
      <c r="A35" s="40">
        <v>4416</v>
      </c>
      <c r="B35" s="47" t="s">
        <v>59</v>
      </c>
    </row>
    <row r="36" spans="1:2" x14ac:dyDescent="0.25">
      <c r="A36" s="40">
        <v>101638257</v>
      </c>
      <c r="B36" s="47" t="s">
        <v>60</v>
      </c>
    </row>
    <row r="37" spans="1:2" x14ac:dyDescent="0.25">
      <c r="A37" s="40">
        <v>131412602</v>
      </c>
      <c r="B37" s="47" t="s">
        <v>61</v>
      </c>
    </row>
    <row r="38" spans="1:2" x14ac:dyDescent="0.25">
      <c r="A38" s="40">
        <v>101157382</v>
      </c>
      <c r="B38" s="47" t="s">
        <v>62</v>
      </c>
    </row>
    <row r="39" spans="1:2" x14ac:dyDescent="0.25">
      <c r="A39" s="40">
        <v>130297118</v>
      </c>
      <c r="B39" s="47" t="s">
        <v>63</v>
      </c>
    </row>
    <row r="40" spans="1:2" x14ac:dyDescent="0.25">
      <c r="A40" s="40">
        <v>130855773</v>
      </c>
      <c r="B40" s="47" t="s">
        <v>64</v>
      </c>
    </row>
    <row r="41" spans="1:2" x14ac:dyDescent="0.25">
      <c r="A41" s="40">
        <v>131152732</v>
      </c>
      <c r="B41" s="47" t="s">
        <v>65</v>
      </c>
    </row>
    <row r="42" spans="1:2" x14ac:dyDescent="0.25">
      <c r="A42" s="40">
        <v>4337</v>
      </c>
      <c r="B42" s="47" t="s">
        <v>66</v>
      </c>
    </row>
    <row r="43" spans="1:2" x14ac:dyDescent="0.25">
      <c r="A43" s="40">
        <v>130592659</v>
      </c>
      <c r="B43" s="47" t="s">
        <v>67</v>
      </c>
    </row>
    <row r="44" spans="1:2" x14ac:dyDescent="0.25">
      <c r="A44" s="40">
        <v>131593976</v>
      </c>
      <c r="B44" s="47" t="s">
        <v>68</v>
      </c>
    </row>
    <row r="45" spans="1:2" x14ac:dyDescent="0.25">
      <c r="A45" s="40">
        <v>131155091</v>
      </c>
      <c r="B45" s="47" t="s">
        <v>69</v>
      </c>
    </row>
    <row r="46" spans="1:2" x14ac:dyDescent="0.25">
      <c r="A46" s="40">
        <v>101081392</v>
      </c>
      <c r="B46" s="47" t="s">
        <v>70</v>
      </c>
    </row>
    <row r="47" spans="1:2" x14ac:dyDescent="0.25">
      <c r="A47" s="40">
        <v>124016304</v>
      </c>
      <c r="B47" s="47" t="s">
        <v>71</v>
      </c>
    </row>
    <row r="48" spans="1:2" x14ac:dyDescent="0.25">
      <c r="A48" s="40">
        <v>4384</v>
      </c>
      <c r="B48" s="47" t="s">
        <v>72</v>
      </c>
    </row>
    <row r="49" spans="1:2" x14ac:dyDescent="0.25">
      <c r="A49" s="40">
        <v>401004178</v>
      </c>
      <c r="B49" s="47" t="s">
        <v>73</v>
      </c>
    </row>
    <row r="50" spans="1:2" x14ac:dyDescent="0.25">
      <c r="A50" s="40">
        <v>124025826</v>
      </c>
      <c r="B50" s="47" t="s">
        <v>74</v>
      </c>
    </row>
    <row r="51" spans="1:2" x14ac:dyDescent="0.25">
      <c r="A51" s="40">
        <v>131848796</v>
      </c>
      <c r="B51" s="47" t="s">
        <v>75</v>
      </c>
    </row>
    <row r="52" spans="1:2" x14ac:dyDescent="0.25">
      <c r="A52" s="40">
        <v>401007541</v>
      </c>
      <c r="B52" s="47" t="s">
        <v>76</v>
      </c>
    </row>
    <row r="53" spans="1:2" x14ac:dyDescent="0.25">
      <c r="A53" s="40">
        <v>131742491</v>
      </c>
      <c r="B53" s="47" t="s">
        <v>79</v>
      </c>
    </row>
    <row r="54" spans="1:2" x14ac:dyDescent="0.25">
      <c r="A54" s="40">
        <v>130192731</v>
      </c>
      <c r="B54" s="47" t="s">
        <v>80</v>
      </c>
    </row>
    <row r="55" spans="1:2" x14ac:dyDescent="0.25">
      <c r="A55" s="40">
        <v>401053365</v>
      </c>
      <c r="B55" s="47" t="s">
        <v>81</v>
      </c>
    </row>
    <row r="56" spans="1:2" x14ac:dyDescent="0.25">
      <c r="A56" s="40">
        <v>101068744</v>
      </c>
      <c r="B56" s="47" t="s">
        <v>84</v>
      </c>
    </row>
    <row r="57" spans="1:2" x14ac:dyDescent="0.25">
      <c r="A57" s="40">
        <v>101011939</v>
      </c>
      <c r="B57" s="47" t="s">
        <v>85</v>
      </c>
    </row>
    <row r="58" spans="1:2" x14ac:dyDescent="0.25">
      <c r="A58" s="40">
        <v>101055571</v>
      </c>
      <c r="B58" s="47" t="s">
        <v>86</v>
      </c>
    </row>
    <row r="59" spans="1:2" x14ac:dyDescent="0.25">
      <c r="A59" s="40">
        <v>101011149</v>
      </c>
      <c r="B59" s="47" t="s">
        <v>87</v>
      </c>
    </row>
    <row r="60" spans="1:2" x14ac:dyDescent="0.25">
      <c r="A60" s="40">
        <v>101876255</v>
      </c>
      <c r="B60" s="47" t="s">
        <v>88</v>
      </c>
    </row>
    <row r="61" spans="1:2" x14ac:dyDescent="0.25">
      <c r="A61" s="40">
        <v>130832609</v>
      </c>
      <c r="B61" s="47" t="s">
        <v>89</v>
      </c>
    </row>
    <row r="62" spans="1:2" x14ac:dyDescent="0.25">
      <c r="A62" s="40">
        <v>130228698</v>
      </c>
      <c r="B62" s="47" t="s">
        <v>90</v>
      </c>
    </row>
    <row r="63" spans="1:2" x14ac:dyDescent="0.25">
      <c r="A63" s="40">
        <v>101759739</v>
      </c>
      <c r="B63" s="47" t="s">
        <v>91</v>
      </c>
    </row>
    <row r="64" spans="1:2" x14ac:dyDescent="0.25">
      <c r="A64" s="40">
        <v>131861938</v>
      </c>
      <c r="B64" s="47" t="s">
        <v>92</v>
      </c>
    </row>
    <row r="65" spans="1:2" x14ac:dyDescent="0.25">
      <c r="A65" s="40">
        <v>101003561</v>
      </c>
      <c r="B65" s="47" t="s">
        <v>96</v>
      </c>
    </row>
    <row r="66" spans="1:2" x14ac:dyDescent="0.25">
      <c r="A66" s="40">
        <v>131418759</v>
      </c>
      <c r="B66" s="47" t="s">
        <v>123</v>
      </c>
    </row>
    <row r="67" spans="1:2" x14ac:dyDescent="0.25">
      <c r="A67" s="40">
        <v>132276622</v>
      </c>
      <c r="B67" s="47" t="s">
        <v>128</v>
      </c>
    </row>
    <row r="68" spans="1:2" x14ac:dyDescent="0.25">
      <c r="A68" s="40">
        <v>131401945</v>
      </c>
      <c r="B68" s="47" t="s">
        <v>159</v>
      </c>
    </row>
    <row r="69" spans="1:2" x14ac:dyDescent="0.25">
      <c r="A69" s="40">
        <v>130512094</v>
      </c>
      <c r="B69" s="47" t="s">
        <v>162</v>
      </c>
    </row>
    <row r="70" spans="1:2" x14ac:dyDescent="0.25">
      <c r="A70" s="40">
        <v>101039728</v>
      </c>
      <c r="B70" s="47" t="s">
        <v>169</v>
      </c>
    </row>
    <row r="71" spans="1:2" x14ac:dyDescent="0.25">
      <c r="A71" s="40">
        <v>101103434</v>
      </c>
      <c r="B71" s="47" t="s">
        <v>177</v>
      </c>
    </row>
    <row r="72" spans="1:2" x14ac:dyDescent="0.25">
      <c r="A72" s="40">
        <v>131343228</v>
      </c>
      <c r="B72" s="47" t="s">
        <v>182</v>
      </c>
    </row>
    <row r="73" spans="1:2" x14ac:dyDescent="0.25">
      <c r="A73" s="40">
        <v>131551882</v>
      </c>
      <c r="B73" s="47" t="s">
        <v>189</v>
      </c>
    </row>
    <row r="74" spans="1:2" x14ac:dyDescent="0.25">
      <c r="A74" s="40">
        <v>101503939</v>
      </c>
      <c r="B74" s="47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showGridLines="0" topLeftCell="A49" zoomScaleNormal="100" workbookViewId="0">
      <selection activeCell="A54" sqref="A54:XFD54"/>
    </sheetView>
  </sheetViews>
  <sheetFormatPr defaultColWidth="11.42578125" defaultRowHeight="15" x14ac:dyDescent="0.25"/>
  <cols>
    <col min="1" max="1" width="8.28515625" customWidth="1"/>
    <col min="2" max="2" width="16.42578125" customWidth="1"/>
    <col min="3" max="3" width="11.5703125" customWidth="1"/>
    <col min="4" max="4" width="20" customWidth="1"/>
    <col min="5" max="5" width="35" customWidth="1"/>
    <col min="6" max="6" width="43.140625" customWidth="1"/>
    <col min="7" max="8" width="18.28515625" customWidth="1"/>
    <col min="9" max="9" width="16.7109375" customWidth="1"/>
    <col min="10" max="10" width="18.28515625" customWidth="1"/>
    <col min="11" max="11" width="19.5703125" bestFit="1" customWidth="1"/>
    <col min="12" max="12" width="15.85546875" bestFit="1" customWidth="1"/>
    <col min="13" max="13" width="14.140625" bestFit="1" customWidth="1"/>
    <col min="15" max="15" width="13.42578125" customWidth="1"/>
    <col min="16" max="16" width="19.5703125" bestFit="1" customWidth="1"/>
  </cols>
  <sheetData>
    <row r="1" spans="1:16" ht="22.5" x14ac:dyDescent="0.4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6" ht="16.5" x14ac:dyDescent="0.3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</row>
    <row r="3" spans="1:16" ht="17.25" thickBot="1" x14ac:dyDescent="0.35">
      <c r="A3" s="99" t="s">
        <v>100</v>
      </c>
      <c r="B3" s="99"/>
      <c r="C3" s="99"/>
      <c r="D3" s="99"/>
      <c r="E3" s="99"/>
      <c r="F3" s="99"/>
      <c r="G3" s="99"/>
      <c r="H3" s="99"/>
      <c r="I3" s="99"/>
      <c r="J3" s="99"/>
    </row>
    <row r="4" spans="1:16" ht="27.75" customHeight="1" x14ac:dyDescent="0.25">
      <c r="B4" s="2" t="s">
        <v>2</v>
      </c>
      <c r="C4" s="3" t="s">
        <v>3</v>
      </c>
      <c r="D4" s="3" t="s">
        <v>29</v>
      </c>
      <c r="E4" s="4" t="s">
        <v>4</v>
      </c>
      <c r="F4" s="3" t="s">
        <v>5</v>
      </c>
      <c r="G4" s="3" t="s">
        <v>6</v>
      </c>
      <c r="H4" s="5" t="s">
        <v>7</v>
      </c>
      <c r="I4" s="50" t="s">
        <v>26</v>
      </c>
      <c r="J4" s="6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6" t="s">
        <v>13</v>
      </c>
      <c r="P4" s="36" t="s">
        <v>14</v>
      </c>
    </row>
    <row r="5" spans="1:16" s="7" customFormat="1" ht="30" x14ac:dyDescent="0.25">
      <c r="B5" s="46" t="s">
        <v>21</v>
      </c>
      <c r="C5" s="42">
        <v>43965</v>
      </c>
      <c r="D5" s="39">
        <v>101158271</v>
      </c>
      <c r="E5" s="41" t="str">
        <f>IFERROR(VLOOKUP(D5,Proveedores!A:B,2,FALSE),0)</f>
        <v>Ing. Cristian Ciccone y Asociados , SRL</v>
      </c>
      <c r="F5" s="43" t="s">
        <v>23</v>
      </c>
      <c r="G5" s="44">
        <v>132250</v>
      </c>
      <c r="H5" s="44">
        <f t="shared" ref="H5:H8" si="0">G5*0.18</f>
        <v>23805</v>
      </c>
      <c r="I5" s="44"/>
      <c r="J5" s="44">
        <f t="shared" ref="J5:J66" si="1">+G5+H5+I5</f>
        <v>156055</v>
      </c>
      <c r="K5" s="45"/>
      <c r="L5" s="45"/>
      <c r="M5" s="45"/>
      <c r="N5" s="21"/>
      <c r="O5" s="33"/>
      <c r="P5" s="34"/>
    </row>
    <row r="6" spans="1:16" s="7" customFormat="1" ht="30" x14ac:dyDescent="0.25">
      <c r="B6" s="46" t="s">
        <v>15</v>
      </c>
      <c r="C6" s="42">
        <v>44014</v>
      </c>
      <c r="D6" s="39">
        <v>101158271</v>
      </c>
      <c r="E6" s="41" t="str">
        <f>IFERROR(VLOOKUP(D6,Proveedores!A:B,2,FALSE),0)</f>
        <v>Ing. Cristian Ciccone y Asociados , SRL</v>
      </c>
      <c r="F6" s="43" t="s">
        <v>16</v>
      </c>
      <c r="G6" s="44">
        <v>132250</v>
      </c>
      <c r="H6" s="44">
        <f t="shared" si="0"/>
        <v>23805</v>
      </c>
      <c r="I6" s="44"/>
      <c r="J6" s="44">
        <f t="shared" si="1"/>
        <v>156055</v>
      </c>
      <c r="K6" s="45"/>
      <c r="L6" s="45"/>
      <c r="M6" s="45"/>
      <c r="N6" s="21"/>
      <c r="O6" s="33"/>
      <c r="P6" s="34"/>
    </row>
    <row r="7" spans="1:16" s="7" customFormat="1" ht="30" x14ac:dyDescent="0.25">
      <c r="B7" s="46" t="s">
        <v>17</v>
      </c>
      <c r="C7" s="42">
        <v>44027</v>
      </c>
      <c r="D7" s="39">
        <v>101158271</v>
      </c>
      <c r="E7" s="41" t="str">
        <f>IFERROR(VLOOKUP(D7,Proveedores!A:B,2,FALSE),0)</f>
        <v>Ing. Cristian Ciccone y Asociados , SRL</v>
      </c>
      <c r="F7" s="43" t="s">
        <v>18</v>
      </c>
      <c r="G7" s="44">
        <v>132250</v>
      </c>
      <c r="H7" s="44">
        <f t="shared" si="0"/>
        <v>23805</v>
      </c>
      <c r="I7" s="44"/>
      <c r="J7" s="44">
        <f t="shared" si="1"/>
        <v>156055</v>
      </c>
      <c r="K7" s="45"/>
      <c r="L7" s="45"/>
      <c r="M7" s="45"/>
      <c r="N7" s="21"/>
      <c r="O7" s="33"/>
      <c r="P7" s="34"/>
    </row>
    <row r="8" spans="1:16" s="7" customFormat="1" ht="30" x14ac:dyDescent="0.25">
      <c r="B8" s="46" t="s">
        <v>19</v>
      </c>
      <c r="C8" s="42">
        <v>44054</v>
      </c>
      <c r="D8" s="39">
        <v>101158271</v>
      </c>
      <c r="E8" s="41" t="str">
        <f>IFERROR(VLOOKUP(D8,Proveedores!A:B,2,FALSE),0)</f>
        <v>Ing. Cristian Ciccone y Asociados , SRL</v>
      </c>
      <c r="F8" s="43" t="s">
        <v>20</v>
      </c>
      <c r="G8" s="44">
        <v>132250</v>
      </c>
      <c r="H8" s="44">
        <f t="shared" si="0"/>
        <v>23805</v>
      </c>
      <c r="I8" s="44"/>
      <c r="J8" s="44">
        <f t="shared" si="1"/>
        <v>156055</v>
      </c>
      <c r="K8" s="45"/>
      <c r="L8" s="45"/>
      <c r="M8" s="45"/>
      <c r="N8" s="21"/>
      <c r="O8" s="33"/>
      <c r="P8" s="34"/>
    </row>
    <row r="9" spans="1:16" s="7" customFormat="1" ht="45" x14ac:dyDescent="0.25">
      <c r="B9" s="29" t="s">
        <v>82</v>
      </c>
      <c r="C9" s="22">
        <v>44383</v>
      </c>
      <c r="D9" s="49">
        <v>401053365</v>
      </c>
      <c r="E9" s="24" t="str">
        <f>VLOOKUP(D9,Proveedores!A:B,2,FALSE)</f>
        <v>Asociación de Bancos Múltiples de la Rep Dom</v>
      </c>
      <c r="F9" s="32" t="s">
        <v>83</v>
      </c>
      <c r="G9" s="23">
        <v>173100</v>
      </c>
      <c r="H9" s="23"/>
      <c r="I9" s="30"/>
      <c r="J9" s="30">
        <f t="shared" si="1"/>
        <v>173100</v>
      </c>
      <c r="K9" s="31"/>
      <c r="L9" s="31"/>
      <c r="M9" s="31"/>
      <c r="N9" s="21"/>
      <c r="O9" s="33"/>
      <c r="P9" s="34"/>
    </row>
    <row r="10" spans="1:16" s="7" customFormat="1" ht="30" x14ac:dyDescent="0.25">
      <c r="B10" s="29" t="s">
        <v>77</v>
      </c>
      <c r="C10" s="22">
        <v>44385</v>
      </c>
      <c r="D10" s="49">
        <v>131848796</v>
      </c>
      <c r="E10" s="24" t="str">
        <f>VLOOKUP(D10,Proveedores!A:B,2,FALSE)</f>
        <v>Sastrería Lavandería Angelo</v>
      </c>
      <c r="F10" s="32" t="s">
        <v>78</v>
      </c>
      <c r="G10" s="23">
        <v>26440.639999999999</v>
      </c>
      <c r="H10" s="23">
        <f>G10*0.18</f>
        <v>4759.3152</v>
      </c>
      <c r="I10" s="30"/>
      <c r="J10" s="30">
        <f t="shared" si="1"/>
        <v>31199.9552</v>
      </c>
      <c r="K10" s="31"/>
      <c r="L10" s="31"/>
      <c r="M10" s="31"/>
      <c r="N10" s="21"/>
      <c r="O10" s="33"/>
      <c r="P10" s="34"/>
    </row>
    <row r="11" spans="1:16" s="7" customFormat="1" ht="30" x14ac:dyDescent="0.25">
      <c r="B11" s="29" t="s">
        <v>202</v>
      </c>
      <c r="C11" s="22">
        <v>44417</v>
      </c>
      <c r="D11" s="49">
        <v>101503939</v>
      </c>
      <c r="E11" s="24" t="str">
        <f>VLOOKUP(D11,Proveedores!A:B,2,FALSE)</f>
        <v>Agua Planeta Azul SA</v>
      </c>
      <c r="F11" s="32" t="s">
        <v>201</v>
      </c>
      <c r="G11" s="23">
        <v>1800</v>
      </c>
      <c r="H11" s="23"/>
      <c r="I11" s="30"/>
      <c r="J11" s="30">
        <f t="shared" si="1"/>
        <v>1800</v>
      </c>
      <c r="K11" s="31"/>
      <c r="L11" s="31"/>
      <c r="M11" s="31"/>
      <c r="N11" s="21"/>
      <c r="O11" s="33"/>
      <c r="P11" s="34"/>
    </row>
    <row r="12" spans="1:16" s="7" customFormat="1" ht="30" x14ac:dyDescent="0.25">
      <c r="B12" s="29" t="s">
        <v>203</v>
      </c>
      <c r="C12" s="22">
        <v>44428</v>
      </c>
      <c r="D12" s="49">
        <v>101503939</v>
      </c>
      <c r="E12" s="24" t="str">
        <f>VLOOKUP(D12,Proveedores!A:B,2,FALSE)</f>
        <v>Agua Planeta Azul SA</v>
      </c>
      <c r="F12" s="32" t="s">
        <v>201</v>
      </c>
      <c r="G12" s="23">
        <v>1200</v>
      </c>
      <c r="H12" s="23"/>
      <c r="I12" s="30"/>
      <c r="J12" s="30">
        <f t="shared" si="1"/>
        <v>1200</v>
      </c>
      <c r="K12" s="31"/>
      <c r="L12" s="31"/>
      <c r="M12" s="31"/>
      <c r="N12" s="21"/>
      <c r="O12" s="33"/>
      <c r="P12" s="34"/>
    </row>
    <row r="13" spans="1:16" s="7" customFormat="1" ht="30" x14ac:dyDescent="0.25">
      <c r="B13" s="29" t="s">
        <v>204</v>
      </c>
      <c r="C13" s="22">
        <v>44435</v>
      </c>
      <c r="D13" s="49">
        <v>101503939</v>
      </c>
      <c r="E13" s="24" t="str">
        <f>VLOOKUP(D13,Proveedores!A:B,2,FALSE)</f>
        <v>Agua Planeta Azul SA</v>
      </c>
      <c r="F13" s="32" t="s">
        <v>201</v>
      </c>
      <c r="G13" s="23">
        <v>1800</v>
      </c>
      <c r="H13" s="23"/>
      <c r="I13" s="30"/>
      <c r="J13" s="30">
        <f t="shared" si="1"/>
        <v>1800</v>
      </c>
      <c r="K13" s="31"/>
      <c r="L13" s="31"/>
      <c r="M13" s="31"/>
      <c r="N13" s="21"/>
      <c r="O13" s="33"/>
      <c r="P13" s="34"/>
    </row>
    <row r="14" spans="1:16" s="7" customFormat="1" ht="30" x14ac:dyDescent="0.25">
      <c r="B14" s="29" t="s">
        <v>95</v>
      </c>
      <c r="C14" s="22">
        <v>44432</v>
      </c>
      <c r="D14" s="49">
        <v>101003561</v>
      </c>
      <c r="E14" s="24" t="str">
        <f>VLOOKUP(D14,Proveedores!A:B,2,FALSE)</f>
        <v>Editora del Caribe SA</v>
      </c>
      <c r="F14" s="32" t="s">
        <v>97</v>
      </c>
      <c r="G14" s="23">
        <v>69883.8</v>
      </c>
      <c r="H14" s="23">
        <f>G14*0.18</f>
        <v>12579.084000000001</v>
      </c>
      <c r="I14" s="30"/>
      <c r="J14" s="30">
        <f t="shared" si="1"/>
        <v>82462.884000000005</v>
      </c>
      <c r="K14" s="31"/>
      <c r="L14" s="31"/>
      <c r="M14" s="31"/>
      <c r="N14" s="21"/>
      <c r="O14" s="33"/>
      <c r="P14" s="34"/>
    </row>
    <row r="15" spans="1:16" s="7" customFormat="1" ht="30" x14ac:dyDescent="0.25">
      <c r="B15" s="29" t="s">
        <v>178</v>
      </c>
      <c r="C15" s="22">
        <v>44438</v>
      </c>
      <c r="D15" s="49">
        <v>101103434</v>
      </c>
      <c r="E15" s="24" t="str">
        <f>VLOOKUP(D15,Proveedores!A:B,2,FALSE)</f>
        <v>American Bussiness Machine, SRL</v>
      </c>
      <c r="F15" s="32" t="s">
        <v>179</v>
      </c>
      <c r="G15" s="23">
        <v>55972.88</v>
      </c>
      <c r="H15" s="23">
        <f>G15*0.18</f>
        <v>10075.118399999999</v>
      </c>
      <c r="I15" s="30"/>
      <c r="J15" s="30">
        <f t="shared" si="1"/>
        <v>66047.998399999997</v>
      </c>
      <c r="K15" s="31"/>
      <c r="L15" s="31"/>
      <c r="M15" s="31"/>
      <c r="N15" s="21"/>
      <c r="O15" s="33"/>
      <c r="P15" s="34"/>
    </row>
    <row r="16" spans="1:16" s="7" customFormat="1" ht="30" x14ac:dyDescent="0.25">
      <c r="B16" s="29" t="s">
        <v>98</v>
      </c>
      <c r="C16" s="22">
        <v>44440</v>
      </c>
      <c r="D16" s="49">
        <v>401007541</v>
      </c>
      <c r="E16" s="24" t="str">
        <f>VLOOKUP(D16,Proveedores!A:B,2,FALSE)</f>
        <v>Junta Central Electoral</v>
      </c>
      <c r="F16" s="32" t="s">
        <v>99</v>
      </c>
      <c r="G16" s="23">
        <v>6000</v>
      </c>
      <c r="H16" s="23"/>
      <c r="I16" s="30"/>
      <c r="J16" s="30">
        <f t="shared" si="1"/>
        <v>6000</v>
      </c>
      <c r="K16" s="31"/>
      <c r="L16" s="31"/>
      <c r="M16" s="31"/>
      <c r="N16" s="21"/>
      <c r="O16" s="33"/>
      <c r="P16" s="34"/>
    </row>
    <row r="17" spans="2:16" s="7" customFormat="1" ht="30" x14ac:dyDescent="0.25">
      <c r="B17" s="29" t="s">
        <v>101</v>
      </c>
      <c r="C17" s="22">
        <v>44440</v>
      </c>
      <c r="D17" s="49">
        <v>131155091</v>
      </c>
      <c r="E17" s="24" t="str">
        <f>VLOOKUP(D17,Proveedores!A:B,2,FALSE)</f>
        <v>PA Catering SRL</v>
      </c>
      <c r="F17" s="32" t="s">
        <v>102</v>
      </c>
      <c r="G17" s="23">
        <v>39600</v>
      </c>
      <c r="H17" s="23">
        <f t="shared" ref="H17:H21" si="2">G17*0.18</f>
        <v>7128</v>
      </c>
      <c r="I17" s="30"/>
      <c r="J17" s="30">
        <f t="shared" si="1"/>
        <v>46728</v>
      </c>
      <c r="K17" s="31"/>
      <c r="L17" s="31"/>
      <c r="M17" s="31"/>
      <c r="N17" s="21"/>
      <c r="O17" s="33"/>
      <c r="P17" s="34"/>
    </row>
    <row r="18" spans="2:16" s="7" customFormat="1" ht="45" x14ac:dyDescent="0.25">
      <c r="B18" s="29" t="s">
        <v>103</v>
      </c>
      <c r="C18" s="22">
        <v>44440</v>
      </c>
      <c r="D18" s="49">
        <v>131155091</v>
      </c>
      <c r="E18" s="24" t="str">
        <f>VLOOKUP(D18,Proveedores!A:B,2,FALSE)</f>
        <v>PA Catering SRL</v>
      </c>
      <c r="F18" s="32" t="s">
        <v>104</v>
      </c>
      <c r="G18" s="23">
        <v>74340</v>
      </c>
      <c r="H18" s="23">
        <f t="shared" si="2"/>
        <v>13381.199999999999</v>
      </c>
      <c r="I18" s="30"/>
      <c r="J18" s="30">
        <f t="shared" si="1"/>
        <v>87721.2</v>
      </c>
      <c r="K18" s="31"/>
      <c r="L18" s="31"/>
      <c r="M18" s="31"/>
      <c r="N18" s="21"/>
      <c r="O18" s="33"/>
      <c r="P18" s="34"/>
    </row>
    <row r="19" spans="2:16" s="7" customFormat="1" ht="30" x14ac:dyDescent="0.25">
      <c r="B19" s="29" t="s">
        <v>105</v>
      </c>
      <c r="C19" s="22">
        <v>44440</v>
      </c>
      <c r="D19" s="49">
        <v>102017174</v>
      </c>
      <c r="E19" s="24" t="str">
        <f>VLOOKUP(D19,Proveedores!A:B,2,FALSE)</f>
        <v>Humanos Seguros, S. A.</v>
      </c>
      <c r="F19" s="32" t="s">
        <v>106</v>
      </c>
      <c r="G19" s="23">
        <v>194180.29</v>
      </c>
      <c r="H19" s="23"/>
      <c r="I19" s="30"/>
      <c r="J19" s="30">
        <f t="shared" si="1"/>
        <v>194180.29</v>
      </c>
      <c r="K19" s="31"/>
      <c r="L19" s="31"/>
      <c r="M19" s="31"/>
      <c r="N19" s="21"/>
      <c r="O19" s="33"/>
      <c r="P19" s="34">
        <v>1344</v>
      </c>
    </row>
    <row r="20" spans="2:16" s="7" customFormat="1" ht="30" x14ac:dyDescent="0.25">
      <c r="B20" s="29" t="s">
        <v>107</v>
      </c>
      <c r="C20" s="22">
        <v>44440</v>
      </c>
      <c r="D20" s="49">
        <v>101081392</v>
      </c>
      <c r="E20" s="24" t="str">
        <f>VLOOKUP(D20,Proveedores!A:B,2,FALSE)</f>
        <v>Iecca SRL</v>
      </c>
      <c r="F20" s="32" t="s">
        <v>108</v>
      </c>
      <c r="G20" s="23">
        <v>8316004.3099999996</v>
      </c>
      <c r="H20" s="23">
        <v>160523.41</v>
      </c>
      <c r="I20" s="30"/>
      <c r="J20" s="30">
        <f t="shared" si="1"/>
        <v>8476527.7199999988</v>
      </c>
      <c r="K20" s="31"/>
      <c r="L20" s="31"/>
      <c r="M20" s="31"/>
      <c r="N20" s="21"/>
      <c r="O20" s="33"/>
      <c r="P20" s="34"/>
    </row>
    <row r="21" spans="2:16" s="7" customFormat="1" x14ac:dyDescent="0.25">
      <c r="B21" s="29" t="s">
        <v>109</v>
      </c>
      <c r="C21" s="22">
        <v>44440</v>
      </c>
      <c r="D21" s="49">
        <v>101855681</v>
      </c>
      <c r="E21" s="24" t="str">
        <f>VLOOKUP(D21,Proveedores!A:B,2,FALSE)</f>
        <v>Columbus Networks Dominicana, SA</v>
      </c>
      <c r="F21" s="32" t="s">
        <v>110</v>
      </c>
      <c r="G21" s="23">
        <v>55000</v>
      </c>
      <c r="H21" s="23">
        <f t="shared" si="2"/>
        <v>9900</v>
      </c>
      <c r="I21" s="30">
        <f>5500+1100</f>
        <v>6600</v>
      </c>
      <c r="J21" s="30">
        <f t="shared" si="1"/>
        <v>71500</v>
      </c>
      <c r="K21" s="31"/>
      <c r="L21" s="31"/>
      <c r="M21" s="31"/>
      <c r="N21" s="21"/>
      <c r="O21" s="33"/>
      <c r="P21" s="34"/>
    </row>
    <row r="22" spans="2:16" s="7" customFormat="1" ht="30" x14ac:dyDescent="0.25">
      <c r="B22" s="29" t="s">
        <v>111</v>
      </c>
      <c r="C22" s="22">
        <v>44440</v>
      </c>
      <c r="D22" s="49">
        <v>401007479</v>
      </c>
      <c r="E22" s="24" t="str">
        <f>VLOOKUP(D22,Proveedores!A:B,2,FALSE)</f>
        <v>Alcaldía del Distrito Nacional</v>
      </c>
      <c r="F22" s="32" t="s">
        <v>112</v>
      </c>
      <c r="G22" s="23">
        <v>300</v>
      </c>
      <c r="H22" s="23"/>
      <c r="I22" s="30"/>
      <c r="J22" s="30">
        <f t="shared" si="1"/>
        <v>300</v>
      </c>
      <c r="K22" s="31"/>
      <c r="L22" s="31"/>
      <c r="M22" s="31"/>
      <c r="N22" s="21"/>
      <c r="O22" s="33"/>
      <c r="P22" s="34"/>
    </row>
    <row r="23" spans="2:16" s="7" customFormat="1" ht="30" x14ac:dyDescent="0.25">
      <c r="B23" s="29" t="s">
        <v>113</v>
      </c>
      <c r="C23" s="22">
        <v>44440</v>
      </c>
      <c r="D23" s="49">
        <v>401007479</v>
      </c>
      <c r="E23" s="24" t="str">
        <f>VLOOKUP(D23,Proveedores!A:B,2,FALSE)</f>
        <v>Alcaldía del Distrito Nacional</v>
      </c>
      <c r="F23" s="32" t="s">
        <v>114</v>
      </c>
      <c r="G23" s="23">
        <v>1125</v>
      </c>
      <c r="H23" s="23"/>
      <c r="I23" s="30"/>
      <c r="J23" s="30">
        <f t="shared" si="1"/>
        <v>1125</v>
      </c>
      <c r="K23" s="31"/>
      <c r="L23" s="31"/>
      <c r="M23" s="31"/>
      <c r="N23" s="21"/>
      <c r="O23" s="33"/>
      <c r="P23" s="34"/>
    </row>
    <row r="24" spans="2:16" s="7" customFormat="1" ht="30" x14ac:dyDescent="0.25">
      <c r="B24" s="29" t="s">
        <v>115</v>
      </c>
      <c r="C24" s="22">
        <v>44441</v>
      </c>
      <c r="D24" s="49">
        <v>131117341</v>
      </c>
      <c r="E24" s="24" t="str">
        <f>VLOOKUP(D24,Proveedores!A:B,2,FALSE)</f>
        <v>Container Trailer Services, CTS SRL</v>
      </c>
      <c r="F24" s="32" t="s">
        <v>116</v>
      </c>
      <c r="G24" s="23">
        <v>5500</v>
      </c>
      <c r="H24" s="23">
        <f t="shared" ref="H24:H25" si="3">G24*0.18</f>
        <v>990</v>
      </c>
      <c r="I24" s="30"/>
      <c r="J24" s="30">
        <f t="shared" si="1"/>
        <v>6490</v>
      </c>
      <c r="K24" s="31"/>
      <c r="L24" s="31"/>
      <c r="M24" s="31"/>
      <c r="N24" s="21"/>
      <c r="O24" s="33"/>
      <c r="P24" s="34"/>
    </row>
    <row r="25" spans="2:16" s="7" customFormat="1" ht="30" x14ac:dyDescent="0.25">
      <c r="B25" s="29" t="s">
        <v>117</v>
      </c>
      <c r="C25" s="22">
        <v>44441</v>
      </c>
      <c r="D25" s="49">
        <v>131117341</v>
      </c>
      <c r="E25" s="24" t="str">
        <f>VLOOKUP(D25,Proveedores!A:B,2,FALSE)</f>
        <v>Container Trailer Services, CTS SRL</v>
      </c>
      <c r="F25" s="32" t="s">
        <v>118</v>
      </c>
      <c r="G25" s="23">
        <v>12000</v>
      </c>
      <c r="H25" s="23">
        <f t="shared" si="3"/>
        <v>2160</v>
      </c>
      <c r="I25" s="30"/>
      <c r="J25" s="30">
        <f t="shared" si="1"/>
        <v>14160</v>
      </c>
      <c r="K25" s="31"/>
      <c r="L25" s="31"/>
      <c r="M25" s="31"/>
      <c r="N25" s="21"/>
      <c r="O25" s="33"/>
      <c r="P25" s="34"/>
    </row>
    <row r="26" spans="2:16" s="7" customFormat="1" ht="30" x14ac:dyDescent="0.25">
      <c r="B26" s="29" t="s">
        <v>121</v>
      </c>
      <c r="C26" s="22">
        <v>44441</v>
      </c>
      <c r="D26" s="49">
        <v>401500973</v>
      </c>
      <c r="E26" s="24" t="str">
        <f>VLOOKUP(D26,Proveedores!A:B,2,FALSE)</f>
        <v>Corporación Estatal de Radio y Televisión (CERTV)</v>
      </c>
      <c r="F26" s="32" t="s">
        <v>122</v>
      </c>
      <c r="G26" s="23">
        <v>24239.17</v>
      </c>
      <c r="H26" s="23"/>
      <c r="I26" s="30"/>
      <c r="J26" s="30">
        <f t="shared" si="1"/>
        <v>24239.17</v>
      </c>
      <c r="K26" s="31"/>
      <c r="L26" s="31"/>
      <c r="M26" s="31"/>
      <c r="N26" s="21"/>
      <c r="O26" s="33"/>
      <c r="P26" s="34"/>
    </row>
    <row r="27" spans="2:16" s="7" customFormat="1" ht="45" x14ac:dyDescent="0.25">
      <c r="B27" s="29" t="s">
        <v>124</v>
      </c>
      <c r="C27" s="22">
        <v>44441</v>
      </c>
      <c r="D27" s="49">
        <v>131418759</v>
      </c>
      <c r="E27" s="24" t="str">
        <f>VLOOKUP(D27,Proveedores!A:B,2,FALSE)</f>
        <v>Ernesto Bazan Training Corporation</v>
      </c>
      <c r="F27" s="32" t="s">
        <v>125</v>
      </c>
      <c r="G27" s="23">
        <v>57000</v>
      </c>
      <c r="H27" s="23"/>
      <c r="I27" s="30"/>
      <c r="J27" s="30">
        <f t="shared" si="1"/>
        <v>57000</v>
      </c>
      <c r="K27" s="31"/>
      <c r="L27" s="31"/>
      <c r="M27" s="31"/>
      <c r="N27" s="21"/>
      <c r="O27" s="33"/>
      <c r="P27" s="34"/>
    </row>
    <row r="28" spans="2:16" s="7" customFormat="1" ht="30" x14ac:dyDescent="0.25">
      <c r="B28" s="29" t="s">
        <v>129</v>
      </c>
      <c r="C28" s="22">
        <v>44441</v>
      </c>
      <c r="D28" s="49">
        <v>131787681</v>
      </c>
      <c r="E28" s="24" t="str">
        <f>VLOOKUP(D28,Proveedores!A:B,2,FALSE)</f>
        <v>Laboratorio Clínico Ivonne Nicolás</v>
      </c>
      <c r="F28" s="32" t="s">
        <v>130</v>
      </c>
      <c r="G28" s="23">
        <v>2800</v>
      </c>
      <c r="H28" s="23"/>
      <c r="I28" s="30"/>
      <c r="J28" s="30">
        <f t="shared" si="1"/>
        <v>2800</v>
      </c>
      <c r="K28" s="31"/>
      <c r="L28" s="31"/>
      <c r="M28" s="31"/>
      <c r="N28" s="21"/>
      <c r="O28" s="33"/>
      <c r="P28" s="34"/>
    </row>
    <row r="29" spans="2:16" s="7" customFormat="1" ht="30" x14ac:dyDescent="0.25">
      <c r="B29" s="29" t="s">
        <v>94</v>
      </c>
      <c r="C29" s="22">
        <v>44443</v>
      </c>
      <c r="D29" s="49">
        <v>101001577</v>
      </c>
      <c r="E29" s="24" t="str">
        <f>VLOOKUP(D29,Proveedores!A:B,2,FALSE)</f>
        <v>Compañía Dominicana de Teléfonos, S. A.</v>
      </c>
      <c r="F29" s="32" t="s">
        <v>93</v>
      </c>
      <c r="G29" s="23">
        <v>70370.73</v>
      </c>
      <c r="H29" s="23">
        <f>G29*0.18</f>
        <v>12666.731399999999</v>
      </c>
      <c r="I29" s="30">
        <f>1405.72+7037.1</f>
        <v>8442.82</v>
      </c>
      <c r="J29" s="30">
        <f t="shared" si="1"/>
        <v>91480.281400000007</v>
      </c>
      <c r="K29" s="31"/>
      <c r="L29" s="31"/>
      <c r="M29" s="31"/>
      <c r="N29" s="21"/>
      <c r="O29" s="33"/>
      <c r="P29" s="34"/>
    </row>
    <row r="30" spans="2:16" s="7" customFormat="1" ht="30" x14ac:dyDescent="0.25">
      <c r="B30" s="29" t="s">
        <v>173</v>
      </c>
      <c r="C30" s="22">
        <v>44443</v>
      </c>
      <c r="D30" s="49">
        <v>401037272</v>
      </c>
      <c r="E30" s="24" t="str">
        <f>VLOOKUP(D30,Proveedores!A:B,2,FALSE)</f>
        <v>Corporación del Acueducto y Alcantarillado de Santo Domingo</v>
      </c>
      <c r="F30" s="32" t="s">
        <v>174</v>
      </c>
      <c r="G30" s="23">
        <v>854</v>
      </c>
      <c r="H30" s="23"/>
      <c r="I30" s="30"/>
      <c r="J30" s="30">
        <f t="shared" si="1"/>
        <v>854</v>
      </c>
      <c r="K30" s="31"/>
      <c r="L30" s="31"/>
      <c r="M30" s="31"/>
      <c r="N30" s="21"/>
      <c r="O30" s="33"/>
      <c r="P30" s="34"/>
    </row>
    <row r="31" spans="2:16" s="7" customFormat="1" ht="30" x14ac:dyDescent="0.25">
      <c r="B31" s="29" t="s">
        <v>171</v>
      </c>
      <c r="C31" s="22">
        <v>44443</v>
      </c>
      <c r="D31" s="49">
        <v>401037272</v>
      </c>
      <c r="E31" s="24" t="str">
        <f>VLOOKUP(D31,Proveedores!A:B,2,FALSE)</f>
        <v>Corporación del Acueducto y Alcantarillado de Santo Domingo</v>
      </c>
      <c r="F31" s="32" t="s">
        <v>172</v>
      </c>
      <c r="G31" s="23">
        <v>768</v>
      </c>
      <c r="H31" s="23"/>
      <c r="I31" s="30"/>
      <c r="J31" s="30">
        <f t="shared" ref="J31" si="4">+G31+H31+I31</f>
        <v>768</v>
      </c>
      <c r="K31" s="31"/>
      <c r="L31" s="31"/>
      <c r="M31" s="31"/>
      <c r="N31" s="21"/>
      <c r="O31" s="33"/>
      <c r="P31" s="34"/>
    </row>
    <row r="32" spans="2:16" s="7" customFormat="1" ht="30" x14ac:dyDescent="0.25">
      <c r="B32" s="29" t="s">
        <v>119</v>
      </c>
      <c r="C32" s="22">
        <v>44445</v>
      </c>
      <c r="D32" s="40">
        <v>401010062</v>
      </c>
      <c r="E32" s="24" t="str">
        <f>VLOOKUP(D32,Proveedores!A:B,2,FALSE)</f>
        <v>Banco de Reservas de la República Dominicana</v>
      </c>
      <c r="F32" s="32" t="s">
        <v>120</v>
      </c>
      <c r="G32" s="23">
        <v>182350</v>
      </c>
      <c r="H32" s="23"/>
      <c r="I32" s="30"/>
      <c r="J32" s="30">
        <f t="shared" si="1"/>
        <v>182350</v>
      </c>
      <c r="K32" s="31"/>
      <c r="L32" s="31"/>
      <c r="M32" s="31"/>
      <c r="N32" s="21"/>
      <c r="O32" s="33"/>
      <c r="P32" s="34"/>
    </row>
    <row r="33" spans="2:16" s="7" customFormat="1" ht="30" x14ac:dyDescent="0.25">
      <c r="B33" s="29" t="s">
        <v>205</v>
      </c>
      <c r="C33" s="22">
        <v>44445</v>
      </c>
      <c r="D33" s="97">
        <v>101503939</v>
      </c>
      <c r="E33" s="24" t="str">
        <f>VLOOKUP(D33,Proveedores!A:B,2,FALSE)</f>
        <v>Agua Planeta Azul SA</v>
      </c>
      <c r="F33" s="32" t="s">
        <v>201</v>
      </c>
      <c r="G33" s="23">
        <v>1500</v>
      </c>
      <c r="H33" s="23"/>
      <c r="I33" s="30"/>
      <c r="J33" s="30">
        <f t="shared" si="1"/>
        <v>1500</v>
      </c>
      <c r="K33" s="31"/>
      <c r="L33" s="31"/>
      <c r="M33" s="31"/>
      <c r="N33" s="21"/>
      <c r="O33" s="33"/>
      <c r="P33" s="34"/>
    </row>
    <row r="34" spans="2:16" s="7" customFormat="1" ht="30" x14ac:dyDescent="0.25">
      <c r="B34" s="29" t="s">
        <v>185</v>
      </c>
      <c r="C34" s="22">
        <v>44447</v>
      </c>
      <c r="D34" s="97">
        <v>130174539</v>
      </c>
      <c r="E34" s="24" t="str">
        <f>VLOOKUP(D34,Proveedores!A:B,2,FALSE)</f>
        <v>Moto Maritza SA</v>
      </c>
      <c r="F34" s="32" t="s">
        <v>186</v>
      </c>
      <c r="G34" s="23">
        <v>13230</v>
      </c>
      <c r="H34" s="23">
        <f>G34*0.18</f>
        <v>2381.4</v>
      </c>
      <c r="I34" s="30"/>
      <c r="J34" s="30">
        <f t="shared" si="1"/>
        <v>15611.4</v>
      </c>
      <c r="K34" s="31"/>
      <c r="L34" s="31"/>
      <c r="M34" s="31"/>
      <c r="N34" s="21"/>
      <c r="O34" s="33"/>
      <c r="P34" s="34"/>
    </row>
    <row r="35" spans="2:16" s="7" customFormat="1" ht="75" x14ac:dyDescent="0.25">
      <c r="B35" s="29" t="s">
        <v>126</v>
      </c>
      <c r="C35" s="22">
        <v>44448</v>
      </c>
      <c r="D35" s="49">
        <v>131179037</v>
      </c>
      <c r="E35" s="24" t="str">
        <f>VLOOKUP(D35,Proveedores!A:B,2,FALSE)</f>
        <v>Integraciones Tecnológicas M &amp; A SRL</v>
      </c>
      <c r="F35" s="32" t="s">
        <v>127</v>
      </c>
      <c r="G35" s="23">
        <v>1652196.27</v>
      </c>
      <c r="H35" s="23">
        <f>G35*0.18</f>
        <v>297395.32860000001</v>
      </c>
      <c r="I35" s="30"/>
      <c r="J35" s="30">
        <f t="shared" si="1"/>
        <v>1949591.5986000001</v>
      </c>
      <c r="K35" s="31"/>
      <c r="L35" s="31"/>
      <c r="M35" s="31"/>
      <c r="N35" s="21"/>
      <c r="O35" s="33"/>
      <c r="P35" s="34"/>
    </row>
    <row r="36" spans="2:16" s="7" customFormat="1" x14ac:dyDescent="0.25">
      <c r="B36" s="29" t="s">
        <v>206</v>
      </c>
      <c r="C36" s="22">
        <v>44448</v>
      </c>
      <c r="D36" s="49">
        <v>101503939</v>
      </c>
      <c r="E36" s="24" t="str">
        <f>VLOOKUP(D36,Proveedores!A:B,2,FALSE)</f>
        <v>Agua Planeta Azul SA</v>
      </c>
      <c r="F36" s="32" t="s">
        <v>207</v>
      </c>
      <c r="G36" s="23">
        <v>2700</v>
      </c>
      <c r="H36" s="23"/>
      <c r="I36" s="30"/>
      <c r="J36" s="30">
        <f t="shared" si="1"/>
        <v>2700</v>
      </c>
      <c r="K36" s="31"/>
      <c r="L36" s="31"/>
      <c r="M36" s="31"/>
      <c r="N36" s="21"/>
      <c r="O36" s="33"/>
      <c r="P36" s="34"/>
    </row>
    <row r="37" spans="2:16" s="7" customFormat="1" ht="30" x14ac:dyDescent="0.25">
      <c r="B37" s="29" t="s">
        <v>131</v>
      </c>
      <c r="C37" s="22">
        <v>44449</v>
      </c>
      <c r="D37" s="49">
        <v>132276622</v>
      </c>
      <c r="E37" s="24" t="str">
        <f>VLOOKUP(D37,Proveedores!A:B,2,FALSE)</f>
        <v>Multiservices WINCA; SRL</v>
      </c>
      <c r="F37" s="32" t="s">
        <v>132</v>
      </c>
      <c r="G37" s="23">
        <v>10846.4</v>
      </c>
      <c r="H37" s="23">
        <f>G37*0.18</f>
        <v>1952.3519999999999</v>
      </c>
      <c r="I37" s="30"/>
      <c r="J37" s="30">
        <f t="shared" si="1"/>
        <v>12798.752</v>
      </c>
      <c r="K37" s="31"/>
      <c r="L37" s="31"/>
      <c r="M37" s="31"/>
      <c r="N37" s="21"/>
      <c r="O37" s="33"/>
      <c r="P37" s="34"/>
    </row>
    <row r="38" spans="2:16" s="7" customFormat="1" ht="30" x14ac:dyDescent="0.25">
      <c r="B38" s="29" t="s">
        <v>133</v>
      </c>
      <c r="C38" s="22">
        <v>44449</v>
      </c>
      <c r="D38" s="49">
        <v>101195665</v>
      </c>
      <c r="E38" s="24" t="str">
        <f>VLOOKUP(D38,Proveedores!A:B,2,FALSE)</f>
        <v>Consultores de Datos del Caribe, SRL</v>
      </c>
      <c r="F38" s="32" t="s">
        <v>134</v>
      </c>
      <c r="G38" s="23">
        <v>53349.72</v>
      </c>
      <c r="H38" s="23">
        <f>G38*0.18</f>
        <v>9602.9495999999999</v>
      </c>
      <c r="I38" s="30"/>
      <c r="J38" s="30">
        <f t="shared" si="1"/>
        <v>62952.669600000001</v>
      </c>
      <c r="K38" s="31"/>
      <c r="L38" s="31"/>
      <c r="M38" s="31"/>
      <c r="N38" s="21"/>
      <c r="O38" s="33"/>
      <c r="P38" s="34"/>
    </row>
    <row r="39" spans="2:16" s="7" customFormat="1" ht="30" x14ac:dyDescent="0.25">
      <c r="B39" s="29" t="s">
        <v>155</v>
      </c>
      <c r="C39" s="22">
        <v>44452</v>
      </c>
      <c r="D39" s="49">
        <v>131412602</v>
      </c>
      <c r="E39" s="24" t="str">
        <f>VLOOKUP(D39,Proveedores!A:B,2,FALSE)</f>
        <v>Suministros Guipak, SRL</v>
      </c>
      <c r="F39" s="32" t="s">
        <v>156</v>
      </c>
      <c r="G39" s="23">
        <v>60093.95</v>
      </c>
      <c r="H39" s="23">
        <v>10175.620000000001</v>
      </c>
      <c r="I39" s="30"/>
      <c r="J39" s="30">
        <f t="shared" si="1"/>
        <v>70269.569999999992</v>
      </c>
      <c r="K39" s="31"/>
      <c r="L39" s="31"/>
      <c r="M39" s="31"/>
      <c r="N39" s="21"/>
      <c r="O39" s="33"/>
      <c r="P39" s="34"/>
    </row>
    <row r="40" spans="2:16" s="7" customFormat="1" ht="30" x14ac:dyDescent="0.25">
      <c r="B40" s="29" t="s">
        <v>163</v>
      </c>
      <c r="C40" s="22">
        <v>44453</v>
      </c>
      <c r="D40" s="49">
        <v>130512094</v>
      </c>
      <c r="E40" s="24" t="str">
        <f>VLOOKUP(D40,Proveedores!A:B,2,FALSE)</f>
        <v>R &amp; R División de Entrenamiento</v>
      </c>
      <c r="F40" s="32" t="s">
        <v>164</v>
      </c>
      <c r="G40" s="23">
        <v>8615</v>
      </c>
      <c r="H40" s="23"/>
      <c r="I40" s="30"/>
      <c r="J40" s="30">
        <f t="shared" si="1"/>
        <v>8615</v>
      </c>
      <c r="K40" s="31"/>
      <c r="L40" s="31"/>
      <c r="M40" s="31"/>
      <c r="N40" s="21"/>
      <c r="O40" s="33"/>
      <c r="P40" s="34"/>
    </row>
    <row r="41" spans="2:16" s="7" customFormat="1" ht="30" x14ac:dyDescent="0.25">
      <c r="B41" s="29" t="s">
        <v>208</v>
      </c>
      <c r="C41" s="22">
        <v>44453</v>
      </c>
      <c r="D41" s="49">
        <v>101503939</v>
      </c>
      <c r="E41" s="24" t="str">
        <f>VLOOKUP(D41,Proveedores!A:B,2,FALSE)</f>
        <v>Agua Planeta Azul SA</v>
      </c>
      <c r="F41" s="32" t="s">
        <v>201</v>
      </c>
      <c r="G41" s="23">
        <v>1500</v>
      </c>
      <c r="H41" s="23"/>
      <c r="I41" s="30"/>
      <c r="J41" s="30">
        <f t="shared" si="1"/>
        <v>1500</v>
      </c>
      <c r="K41" s="31"/>
      <c r="L41" s="31"/>
      <c r="M41" s="31"/>
      <c r="N41" s="21"/>
      <c r="O41" s="33"/>
      <c r="P41" s="34"/>
    </row>
    <row r="42" spans="2:16" s="7" customFormat="1" ht="30" x14ac:dyDescent="0.25">
      <c r="B42" s="29" t="s">
        <v>209</v>
      </c>
      <c r="C42" s="22">
        <v>44453</v>
      </c>
      <c r="D42" s="49">
        <v>101503939</v>
      </c>
      <c r="E42" s="24" t="str">
        <f>VLOOKUP(D42,Proveedores!A:B,2,FALSE)</f>
        <v>Agua Planeta Azul SA</v>
      </c>
      <c r="F42" s="32" t="s">
        <v>201</v>
      </c>
      <c r="G42" s="23">
        <v>4200</v>
      </c>
      <c r="H42" s="23"/>
      <c r="I42" s="30"/>
      <c r="J42" s="30">
        <f t="shared" si="1"/>
        <v>4200</v>
      </c>
      <c r="K42" s="31"/>
      <c r="L42" s="31"/>
      <c r="M42" s="31"/>
      <c r="N42" s="21"/>
      <c r="O42" s="33"/>
      <c r="P42" s="34"/>
    </row>
    <row r="43" spans="2:16" s="7" customFormat="1" ht="30" x14ac:dyDescent="0.25">
      <c r="B43" s="29" t="s">
        <v>157</v>
      </c>
      <c r="C43" s="22">
        <v>44454</v>
      </c>
      <c r="D43" s="49">
        <v>131037402</v>
      </c>
      <c r="E43" s="24" t="str">
        <f>VLOOKUP(D43,Proveedores!A:B,2,FALSE)</f>
        <v>Productos Médicos Dominicanos SRL</v>
      </c>
      <c r="F43" s="32" t="s">
        <v>158</v>
      </c>
      <c r="G43" s="23">
        <v>76950</v>
      </c>
      <c r="H43" s="23">
        <f>G43*0.18</f>
        <v>13851</v>
      </c>
      <c r="I43" s="30"/>
      <c r="J43" s="30">
        <f t="shared" si="1"/>
        <v>90801</v>
      </c>
      <c r="K43" s="31"/>
      <c r="L43" s="31"/>
      <c r="M43" s="31"/>
      <c r="N43" s="21"/>
      <c r="O43" s="33"/>
      <c r="P43" s="34"/>
    </row>
    <row r="44" spans="2:16" s="7" customFormat="1" ht="30" x14ac:dyDescent="0.25">
      <c r="B44" s="29" t="s">
        <v>160</v>
      </c>
      <c r="C44" s="22">
        <v>44454</v>
      </c>
      <c r="D44" s="49">
        <v>131401945</v>
      </c>
      <c r="E44" s="24" t="str">
        <f>VLOOKUP(D44,Proveedores!A:B,2,FALSE)</f>
        <v>Inversiones Sanfra, SRL</v>
      </c>
      <c r="F44" s="32" t="s">
        <v>161</v>
      </c>
      <c r="G44" s="23">
        <v>180000</v>
      </c>
      <c r="H44" s="23">
        <f>G44*0.18</f>
        <v>32400</v>
      </c>
      <c r="I44" s="30"/>
      <c r="J44" s="30">
        <f t="shared" si="1"/>
        <v>212400</v>
      </c>
      <c r="K44" s="31"/>
      <c r="L44" s="31"/>
      <c r="M44" s="31"/>
      <c r="N44" s="21"/>
      <c r="O44" s="33"/>
      <c r="P44" s="34"/>
    </row>
    <row r="45" spans="2:16" s="7" customFormat="1" x14ac:dyDescent="0.25">
      <c r="B45" s="29" t="s">
        <v>165</v>
      </c>
      <c r="C45" s="22">
        <v>44456</v>
      </c>
      <c r="D45" s="49">
        <v>101618787</v>
      </c>
      <c r="E45" s="24" t="str">
        <f>VLOOKUP(D45,Proveedores!A:B,2,FALSE)</f>
        <v>Altice Dominicana, SA</v>
      </c>
      <c r="F45" s="32" t="s">
        <v>166</v>
      </c>
      <c r="G45" s="23">
        <v>13021.19</v>
      </c>
      <c r="H45" s="23">
        <f>G45*0.18</f>
        <v>2343.8141999999998</v>
      </c>
      <c r="I45" s="30">
        <v>1559.4</v>
      </c>
      <c r="J45" s="30">
        <f t="shared" si="1"/>
        <v>16924.404200000001</v>
      </c>
      <c r="K45" s="31"/>
      <c r="L45" s="31"/>
      <c r="M45" s="31"/>
      <c r="N45" s="21"/>
      <c r="O45" s="33"/>
      <c r="P45" s="34"/>
    </row>
    <row r="46" spans="2:16" s="7" customFormat="1" ht="30" x14ac:dyDescent="0.25">
      <c r="B46" s="29" t="s">
        <v>163</v>
      </c>
      <c r="C46" s="22">
        <v>44456</v>
      </c>
      <c r="D46" s="49">
        <v>101039728</v>
      </c>
      <c r="E46" s="24" t="str">
        <f>VLOOKUP(D46,Proveedores!A:B,2,FALSE)</f>
        <v>Peralta &amp; Compañía SAS</v>
      </c>
      <c r="F46" s="32" t="s">
        <v>170</v>
      </c>
      <c r="G46" s="23">
        <v>29250</v>
      </c>
      <c r="H46" s="23">
        <f>G46*0.18</f>
        <v>5265</v>
      </c>
      <c r="I46" s="30"/>
      <c r="J46" s="30">
        <f t="shared" si="1"/>
        <v>34515</v>
      </c>
      <c r="K46" s="31"/>
      <c r="L46" s="31"/>
      <c r="M46" s="31"/>
      <c r="N46" s="21"/>
      <c r="O46" s="33"/>
      <c r="P46" s="34"/>
    </row>
    <row r="47" spans="2:16" s="7" customFormat="1" ht="30" x14ac:dyDescent="0.25">
      <c r="B47" s="29" t="s">
        <v>175</v>
      </c>
      <c r="C47" s="22">
        <v>44459</v>
      </c>
      <c r="D47" s="49">
        <v>101820217</v>
      </c>
      <c r="E47" s="24" t="str">
        <f>VLOOKUP(D47,Proveedores!A:B,2,FALSE)</f>
        <v>Empresa Distribuidora De Electricidad del Este</v>
      </c>
      <c r="F47" s="32" t="s">
        <v>176</v>
      </c>
      <c r="G47" s="23">
        <v>144750.82999999999</v>
      </c>
      <c r="H47" s="23"/>
      <c r="I47" s="30"/>
      <c r="J47" s="30">
        <f t="shared" si="1"/>
        <v>144750.82999999999</v>
      </c>
      <c r="K47" s="31"/>
      <c r="L47" s="31"/>
      <c r="M47" s="31"/>
      <c r="N47" s="21"/>
      <c r="O47" s="33"/>
      <c r="P47" s="34"/>
    </row>
    <row r="48" spans="2:16" s="7" customFormat="1" ht="30" x14ac:dyDescent="0.25">
      <c r="B48" s="29" t="s">
        <v>180</v>
      </c>
      <c r="C48" s="22">
        <v>44459</v>
      </c>
      <c r="D48" s="49">
        <v>131412602</v>
      </c>
      <c r="E48" s="24" t="str">
        <f>VLOOKUP(D48,Proveedores!A:B,2,FALSE)</f>
        <v>Suministros Guipak, SRL</v>
      </c>
      <c r="F48" s="32" t="s">
        <v>181</v>
      </c>
      <c r="G48" s="23">
        <v>16496.759999999998</v>
      </c>
      <c r="H48" s="23">
        <f>G48*0.18</f>
        <v>2969.4167999999995</v>
      </c>
      <c r="I48" s="30"/>
      <c r="J48" s="30">
        <f t="shared" si="1"/>
        <v>19466.176799999997</v>
      </c>
      <c r="K48" s="31"/>
      <c r="L48" s="31"/>
      <c r="M48" s="31"/>
      <c r="N48" s="21"/>
      <c r="O48" s="33"/>
      <c r="P48" s="34"/>
    </row>
    <row r="49" spans="2:16" s="7" customFormat="1" ht="30" x14ac:dyDescent="0.25">
      <c r="B49" s="29" t="s">
        <v>183</v>
      </c>
      <c r="C49" s="22">
        <v>44459</v>
      </c>
      <c r="D49" s="49">
        <v>131343228</v>
      </c>
      <c r="E49" s="24" t="str">
        <f>VLOOKUP(D49,Proveedores!A:B,2,FALSE)</f>
        <v>Wesolve Tech SRL</v>
      </c>
      <c r="F49" s="32" t="s">
        <v>184</v>
      </c>
      <c r="G49" s="23">
        <v>211527</v>
      </c>
      <c r="H49" s="23">
        <f>G49*0.18</f>
        <v>38074.86</v>
      </c>
      <c r="I49" s="30"/>
      <c r="J49" s="30">
        <f t="shared" si="1"/>
        <v>249601.86</v>
      </c>
      <c r="K49" s="31"/>
      <c r="L49" s="31"/>
      <c r="M49" s="31"/>
      <c r="N49" s="21"/>
      <c r="O49" s="33"/>
      <c r="P49" s="34"/>
    </row>
    <row r="50" spans="2:16" s="7" customFormat="1" ht="30" x14ac:dyDescent="0.25">
      <c r="B50" s="29" t="s">
        <v>187</v>
      </c>
      <c r="C50" s="22">
        <v>44460</v>
      </c>
      <c r="D50" s="49">
        <v>101820217</v>
      </c>
      <c r="E50" s="24" t="str">
        <f>VLOOKUP(D50,Proveedores!A:B,2,FALSE)</f>
        <v>Empresa Distribuidora De Electricidad del Este</v>
      </c>
      <c r="F50" s="32" t="s">
        <v>188</v>
      </c>
      <c r="G50" s="23">
        <v>1496.2</v>
      </c>
      <c r="H50" s="23"/>
      <c r="I50" s="30"/>
      <c r="J50" s="30">
        <f t="shared" si="1"/>
        <v>1496.2</v>
      </c>
      <c r="K50" s="31"/>
      <c r="L50" s="31"/>
      <c r="M50" s="31"/>
      <c r="N50" s="21"/>
      <c r="O50" s="33"/>
      <c r="P50" s="34"/>
    </row>
    <row r="51" spans="2:16" s="7" customFormat="1" ht="30" x14ac:dyDescent="0.25">
      <c r="B51" s="29" t="s">
        <v>190</v>
      </c>
      <c r="C51" s="22">
        <v>44461</v>
      </c>
      <c r="D51" s="49">
        <v>131551882</v>
      </c>
      <c r="E51" s="24" t="str">
        <f>VLOOKUP(D51,Proveedores!A:B,2,FALSE)</f>
        <v>Comercial Yaelys, SRL</v>
      </c>
      <c r="F51" s="32" t="s">
        <v>191</v>
      </c>
      <c r="G51" s="23">
        <v>5234.54</v>
      </c>
      <c r="H51" s="23">
        <f>G51*0.18</f>
        <v>942.21719999999993</v>
      </c>
      <c r="I51" s="30"/>
      <c r="J51" s="30">
        <f t="shared" si="1"/>
        <v>6176.7572</v>
      </c>
      <c r="K51" s="31"/>
      <c r="L51" s="31"/>
      <c r="M51" s="31"/>
      <c r="N51" s="21"/>
      <c r="O51" s="33"/>
      <c r="P51" s="34"/>
    </row>
    <row r="52" spans="2:16" s="7" customFormat="1" ht="30" x14ac:dyDescent="0.25">
      <c r="B52" s="29" t="s">
        <v>192</v>
      </c>
      <c r="C52" s="22">
        <v>44461</v>
      </c>
      <c r="D52" s="49">
        <v>130855773</v>
      </c>
      <c r="E52" s="24" t="str">
        <f>VLOOKUP(D52,Proveedores!A:B,2,FALSE)</f>
        <v>Abastecimientos Comerciales FJJ, SRL</v>
      </c>
      <c r="F52" s="32" t="s">
        <v>193</v>
      </c>
      <c r="G52" s="23">
        <v>12900</v>
      </c>
      <c r="H52" s="23">
        <f t="shared" ref="H52:H64" si="5">G52*0.18</f>
        <v>2322</v>
      </c>
      <c r="I52" s="30"/>
      <c r="J52" s="30">
        <f t="shared" si="1"/>
        <v>15222</v>
      </c>
      <c r="K52" s="31"/>
      <c r="L52" s="31"/>
      <c r="M52" s="31"/>
      <c r="N52" s="21"/>
      <c r="O52" s="33"/>
      <c r="P52" s="34"/>
    </row>
    <row r="53" spans="2:16" s="7" customFormat="1" x14ac:dyDescent="0.25">
      <c r="B53" s="29" t="s">
        <v>194</v>
      </c>
      <c r="C53" s="22">
        <v>44461</v>
      </c>
      <c r="D53" s="49">
        <v>131561502</v>
      </c>
      <c r="E53" s="24" t="str">
        <f>VLOOKUP(D53,Proveedores!A:B,2,FALSE)</f>
        <v>Brothers RSR Supply Offices, SRL</v>
      </c>
      <c r="F53" s="32" t="s">
        <v>195</v>
      </c>
      <c r="G53" s="23">
        <v>7500</v>
      </c>
      <c r="H53" s="23">
        <f t="shared" si="5"/>
        <v>1350</v>
      </c>
      <c r="I53" s="30"/>
      <c r="J53" s="30">
        <f t="shared" si="1"/>
        <v>8850</v>
      </c>
      <c r="K53" s="31"/>
      <c r="L53" s="31"/>
      <c r="M53" s="31"/>
      <c r="N53" s="21"/>
      <c r="O53" s="33"/>
      <c r="P53" s="34"/>
    </row>
    <row r="54" spans="2:16" s="7" customFormat="1" ht="30" x14ac:dyDescent="0.25">
      <c r="B54" s="29" t="s">
        <v>210</v>
      </c>
      <c r="C54" s="22">
        <v>44461</v>
      </c>
      <c r="D54" s="49">
        <v>101503939</v>
      </c>
      <c r="E54" s="24" t="str">
        <f>VLOOKUP(D54,Proveedores!A:B,2,FALSE)</f>
        <v>Agua Planeta Azul SA</v>
      </c>
      <c r="F54" s="32" t="s">
        <v>201</v>
      </c>
      <c r="G54" s="23">
        <v>1500</v>
      </c>
      <c r="H54" s="23"/>
      <c r="I54" s="30"/>
      <c r="J54" s="30">
        <f t="shared" si="1"/>
        <v>1500</v>
      </c>
      <c r="K54" s="31"/>
      <c r="L54" s="31"/>
      <c r="M54" s="31"/>
      <c r="N54" s="21"/>
      <c r="O54" s="33"/>
      <c r="P54" s="34"/>
    </row>
    <row r="55" spans="2:16" s="7" customFormat="1" ht="30" x14ac:dyDescent="0.25">
      <c r="B55" s="29" t="s">
        <v>196</v>
      </c>
      <c r="C55" s="22">
        <v>44467</v>
      </c>
      <c r="D55" s="49">
        <v>101001577</v>
      </c>
      <c r="E55" s="24" t="str">
        <f>VLOOKUP(D55,Proveedores!A:B,2,FALSE)</f>
        <v>Compañía Dominicana de Teléfonos, S. A.</v>
      </c>
      <c r="F55" s="32" t="s">
        <v>197</v>
      </c>
      <c r="G55" s="23">
        <v>34488.85</v>
      </c>
      <c r="H55" s="23">
        <f t="shared" si="5"/>
        <v>6207.9929999999995</v>
      </c>
      <c r="I55" s="30">
        <v>4123.59</v>
      </c>
      <c r="J55" s="30">
        <f t="shared" si="1"/>
        <v>44820.433000000005</v>
      </c>
      <c r="K55" s="31"/>
      <c r="L55" s="31"/>
      <c r="M55" s="31"/>
      <c r="N55" s="21"/>
      <c r="O55" s="33"/>
      <c r="P55" s="34"/>
    </row>
    <row r="56" spans="2:16" s="7" customFormat="1" ht="30" x14ac:dyDescent="0.25">
      <c r="B56" s="29" t="s">
        <v>198</v>
      </c>
      <c r="C56" s="22">
        <v>44467</v>
      </c>
      <c r="D56" s="49">
        <v>101001577</v>
      </c>
      <c r="E56" s="24" t="str">
        <f>VLOOKUP(D56,Proveedores!A:B,2,FALSE)</f>
        <v>Compañía Dominicana de Teléfonos, S. A.</v>
      </c>
      <c r="F56" s="32" t="s">
        <v>199</v>
      </c>
      <c r="G56" s="23">
        <v>5980</v>
      </c>
      <c r="H56" s="23">
        <f t="shared" si="5"/>
        <v>1076.3999999999999</v>
      </c>
      <c r="I56" s="30">
        <v>717.6</v>
      </c>
      <c r="J56" s="30">
        <f t="shared" si="1"/>
        <v>7774</v>
      </c>
      <c r="K56" s="31"/>
      <c r="L56" s="31"/>
      <c r="M56" s="31"/>
      <c r="N56" s="21"/>
      <c r="O56" s="33"/>
      <c r="P56" s="34"/>
    </row>
    <row r="57" spans="2:16" s="7" customFormat="1" x14ac:dyDescent="0.25">
      <c r="B57" s="29"/>
      <c r="C57" s="22"/>
      <c r="D57" s="49"/>
      <c r="E57" s="24" t="e">
        <f>VLOOKUP(D57,Proveedores!A:B,2,FALSE)</f>
        <v>#N/A</v>
      </c>
      <c r="F57" s="32"/>
      <c r="G57" s="23"/>
      <c r="H57" s="23">
        <f t="shared" si="5"/>
        <v>0</v>
      </c>
      <c r="I57" s="30"/>
      <c r="J57" s="30">
        <f t="shared" si="1"/>
        <v>0</v>
      </c>
      <c r="K57" s="31"/>
      <c r="L57" s="31"/>
      <c r="M57" s="31"/>
      <c r="N57" s="21"/>
      <c r="O57" s="33"/>
      <c r="P57" s="34"/>
    </row>
    <row r="58" spans="2:16" s="7" customFormat="1" x14ac:dyDescent="0.25">
      <c r="B58" s="29"/>
      <c r="C58" s="22"/>
      <c r="D58" s="49"/>
      <c r="E58" s="24" t="e">
        <f>VLOOKUP(D58,Proveedores!A:B,2,FALSE)</f>
        <v>#N/A</v>
      </c>
      <c r="F58" s="32"/>
      <c r="G58" s="23"/>
      <c r="H58" s="23">
        <f t="shared" si="5"/>
        <v>0</v>
      </c>
      <c r="I58" s="30"/>
      <c r="J58" s="30">
        <f t="shared" si="1"/>
        <v>0</v>
      </c>
      <c r="K58" s="31"/>
      <c r="L58" s="31"/>
      <c r="M58" s="31"/>
      <c r="N58" s="21"/>
      <c r="O58" s="33"/>
      <c r="P58" s="34"/>
    </row>
    <row r="59" spans="2:16" s="7" customFormat="1" x14ac:dyDescent="0.25">
      <c r="B59" s="29"/>
      <c r="C59" s="22"/>
      <c r="D59" s="49"/>
      <c r="E59" s="24" t="e">
        <f>VLOOKUP(D59,Proveedores!A:B,2,FALSE)</f>
        <v>#N/A</v>
      </c>
      <c r="F59" s="32"/>
      <c r="G59" s="23"/>
      <c r="H59" s="23">
        <f t="shared" si="5"/>
        <v>0</v>
      </c>
      <c r="I59" s="30"/>
      <c r="J59" s="30">
        <f t="shared" si="1"/>
        <v>0</v>
      </c>
      <c r="K59" s="31"/>
      <c r="L59" s="31"/>
      <c r="M59" s="31"/>
      <c r="N59" s="21"/>
      <c r="O59" s="33"/>
      <c r="P59" s="34"/>
    </row>
    <row r="60" spans="2:16" s="7" customFormat="1" x14ac:dyDescent="0.25">
      <c r="B60" s="29"/>
      <c r="C60" s="22"/>
      <c r="D60" s="49"/>
      <c r="E60" s="24" t="e">
        <f>VLOOKUP(D60,Proveedores!A:B,2,FALSE)</f>
        <v>#N/A</v>
      </c>
      <c r="F60" s="32"/>
      <c r="G60" s="23"/>
      <c r="H60" s="23">
        <f t="shared" si="5"/>
        <v>0</v>
      </c>
      <c r="I60" s="30"/>
      <c r="J60" s="30">
        <f t="shared" si="1"/>
        <v>0</v>
      </c>
      <c r="K60" s="31"/>
      <c r="L60" s="31"/>
      <c r="M60" s="31"/>
      <c r="N60" s="21"/>
      <c r="O60" s="33"/>
      <c r="P60" s="34"/>
    </row>
    <row r="61" spans="2:16" s="7" customFormat="1" x14ac:dyDescent="0.25">
      <c r="B61" s="29"/>
      <c r="C61" s="22"/>
      <c r="D61" s="49"/>
      <c r="E61" s="24" t="e">
        <f>VLOOKUP(D61,Proveedores!A:B,2,FALSE)</f>
        <v>#N/A</v>
      </c>
      <c r="F61" s="32"/>
      <c r="G61" s="23"/>
      <c r="H61" s="23">
        <f t="shared" si="5"/>
        <v>0</v>
      </c>
      <c r="I61" s="30"/>
      <c r="J61" s="30">
        <f t="shared" si="1"/>
        <v>0</v>
      </c>
      <c r="K61" s="31"/>
      <c r="L61" s="31"/>
      <c r="M61" s="31"/>
      <c r="N61" s="21"/>
      <c r="O61" s="33"/>
      <c r="P61" s="34"/>
    </row>
    <row r="62" spans="2:16" s="7" customFormat="1" x14ac:dyDescent="0.25">
      <c r="B62" s="29"/>
      <c r="C62" s="22"/>
      <c r="D62" s="49"/>
      <c r="E62" s="24" t="e">
        <f>VLOOKUP(D62,Proveedores!A:B,2,FALSE)</f>
        <v>#N/A</v>
      </c>
      <c r="F62" s="32"/>
      <c r="G62" s="23"/>
      <c r="H62" s="23">
        <f t="shared" si="5"/>
        <v>0</v>
      </c>
      <c r="I62" s="30"/>
      <c r="J62" s="30">
        <f t="shared" si="1"/>
        <v>0</v>
      </c>
      <c r="K62" s="31"/>
      <c r="L62" s="31"/>
      <c r="M62" s="31"/>
      <c r="N62" s="21"/>
      <c r="O62" s="33"/>
      <c r="P62" s="34"/>
    </row>
    <row r="63" spans="2:16" s="7" customFormat="1" x14ac:dyDescent="0.25">
      <c r="B63" s="29"/>
      <c r="C63" s="22"/>
      <c r="D63" s="49"/>
      <c r="E63" s="24" t="e">
        <f>VLOOKUP(D63,Proveedores!A:B,2,FALSE)</f>
        <v>#N/A</v>
      </c>
      <c r="F63" s="32"/>
      <c r="G63" s="23"/>
      <c r="H63" s="23">
        <f t="shared" si="5"/>
        <v>0</v>
      </c>
      <c r="I63" s="30"/>
      <c r="J63" s="30">
        <f t="shared" si="1"/>
        <v>0</v>
      </c>
      <c r="K63" s="31"/>
      <c r="L63" s="31"/>
      <c r="M63" s="31"/>
      <c r="N63" s="21"/>
      <c r="O63" s="33"/>
      <c r="P63" s="34"/>
    </row>
    <row r="64" spans="2:16" s="7" customFormat="1" x14ac:dyDescent="0.25">
      <c r="B64" s="29"/>
      <c r="C64" s="22"/>
      <c r="D64" s="49"/>
      <c r="E64" s="24" t="e">
        <f>VLOOKUP(D64,Proveedores!A:B,2,FALSE)</f>
        <v>#N/A</v>
      </c>
      <c r="F64" s="32"/>
      <c r="G64" s="23"/>
      <c r="H64" s="23">
        <f t="shared" si="5"/>
        <v>0</v>
      </c>
      <c r="I64" s="30"/>
      <c r="J64" s="30">
        <f t="shared" si="1"/>
        <v>0</v>
      </c>
      <c r="K64" s="31"/>
      <c r="L64" s="31"/>
      <c r="M64" s="31"/>
      <c r="N64" s="21"/>
      <c r="O64" s="33"/>
      <c r="P64" s="34"/>
    </row>
    <row r="65" spans="2:16" s="7" customFormat="1" ht="15.75" thickBot="1" x14ac:dyDescent="0.3">
      <c r="B65" s="29"/>
      <c r="C65" s="22"/>
      <c r="D65" s="22"/>
      <c r="E65" s="24" t="e">
        <f>VLOOKUP(D65,Proveedores!A:B,2,FALSE)</f>
        <v>#N/A</v>
      </c>
      <c r="F65" s="32"/>
      <c r="G65" s="23"/>
      <c r="H65" s="23">
        <f>G65*0.18</f>
        <v>0</v>
      </c>
      <c r="I65" s="30"/>
      <c r="J65" s="30">
        <f t="shared" si="1"/>
        <v>0</v>
      </c>
      <c r="K65" s="31"/>
      <c r="L65" s="31"/>
      <c r="M65" s="31"/>
      <c r="N65" s="21"/>
      <c r="O65" s="33"/>
      <c r="P65" s="94"/>
    </row>
    <row r="66" spans="2:16" ht="26.25" customHeight="1" thickBot="1" x14ac:dyDescent="0.35">
      <c r="B66" s="18"/>
      <c r="C66" s="25"/>
      <c r="D66" s="25"/>
      <c r="E66" s="28"/>
      <c r="F66" s="26"/>
      <c r="G66" s="61">
        <f>SUM(G5:G65)</f>
        <v>12450955.529999997</v>
      </c>
      <c r="H66" s="61">
        <f t="shared" ref="H66:O66" si="6">SUM(H5:H65)</f>
        <v>757693.21039999998</v>
      </c>
      <c r="I66" s="61">
        <f t="shared" si="6"/>
        <v>21443.41</v>
      </c>
      <c r="J66" s="95">
        <f t="shared" si="1"/>
        <v>13230092.150399998</v>
      </c>
      <c r="K66" s="27">
        <f t="shared" si="6"/>
        <v>0</v>
      </c>
      <c r="L66" s="27">
        <f t="shared" si="6"/>
        <v>0</v>
      </c>
      <c r="M66" s="27">
        <f t="shared" si="6"/>
        <v>0</v>
      </c>
      <c r="N66" s="27">
        <f t="shared" si="6"/>
        <v>0</v>
      </c>
      <c r="O66" s="35">
        <f t="shared" si="6"/>
        <v>0</v>
      </c>
      <c r="P66" s="96">
        <f>K66+L66+M66+N66+O66</f>
        <v>0</v>
      </c>
    </row>
    <row r="67" spans="2:16" ht="26.25" customHeight="1" x14ac:dyDescent="0.25">
      <c r="B67" s="8"/>
      <c r="C67" s="9"/>
      <c r="D67" s="9"/>
      <c r="E67" s="7"/>
      <c r="F67" s="7"/>
      <c r="G67" s="10"/>
      <c r="H67" s="10"/>
      <c r="I67" s="10"/>
      <c r="J67" s="11"/>
      <c r="K67" s="1"/>
      <c r="L67" s="1"/>
      <c r="M67" s="1"/>
      <c r="N67" s="1"/>
      <c r="O67" s="1"/>
    </row>
    <row r="68" spans="2:16" ht="26.25" customHeight="1" x14ac:dyDescent="0.25">
      <c r="B68" s="8"/>
      <c r="C68" s="9"/>
      <c r="D68" s="9"/>
      <c r="E68" s="7"/>
      <c r="F68" s="7"/>
      <c r="G68" s="10"/>
      <c r="H68" s="10"/>
      <c r="I68" s="10"/>
      <c r="J68" s="11"/>
      <c r="K68" s="1"/>
      <c r="L68" s="1"/>
      <c r="M68" s="1"/>
      <c r="N68" s="1"/>
      <c r="O68" s="1"/>
    </row>
    <row r="69" spans="2:16" ht="26.25" customHeight="1" x14ac:dyDescent="0.25">
      <c r="B69" s="8"/>
      <c r="C69" s="9"/>
      <c r="D69" s="9"/>
      <c r="E69" s="7"/>
      <c r="F69" s="7"/>
      <c r="G69" s="10"/>
      <c r="H69" s="10"/>
      <c r="I69" s="10"/>
      <c r="J69" s="11"/>
      <c r="K69" s="1"/>
      <c r="L69" s="1"/>
      <c r="M69" s="1"/>
      <c r="N69" s="1"/>
      <c r="O69" s="1"/>
    </row>
    <row r="70" spans="2:16" ht="26.25" customHeight="1" x14ac:dyDescent="0.25">
      <c r="B70" s="8"/>
      <c r="C70" s="9"/>
      <c r="D70" s="9"/>
      <c r="E70" s="7"/>
      <c r="F70" s="7"/>
      <c r="G70" s="10"/>
      <c r="H70" s="10"/>
      <c r="I70" s="10"/>
      <c r="J70" s="11"/>
      <c r="K70" s="1"/>
      <c r="L70" s="1"/>
      <c r="M70" s="1"/>
      <c r="N70" s="1"/>
      <c r="O70" s="1"/>
    </row>
    <row r="71" spans="2:16" ht="26.25" customHeight="1" x14ac:dyDescent="0.25">
      <c r="B71" s="8"/>
      <c r="C71" s="9"/>
      <c r="D71" s="9"/>
      <c r="E71" s="7"/>
      <c r="F71" s="7"/>
      <c r="G71" s="10"/>
      <c r="H71" s="10"/>
      <c r="I71" s="10"/>
      <c r="J71" s="11"/>
      <c r="K71" s="1"/>
      <c r="L71" s="1"/>
      <c r="M71" s="1"/>
      <c r="N71" s="1"/>
      <c r="O71" s="1"/>
    </row>
    <row r="72" spans="2:16" ht="26.25" customHeight="1" x14ac:dyDescent="0.25">
      <c r="B72" s="8"/>
      <c r="C72" s="9"/>
      <c r="D72" s="9"/>
      <c r="E72" s="7"/>
      <c r="F72" s="7"/>
      <c r="G72" s="10"/>
      <c r="H72" s="10"/>
      <c r="I72" s="10"/>
      <c r="J72" s="20"/>
      <c r="K72" s="1"/>
      <c r="L72" s="1"/>
      <c r="M72" s="1"/>
      <c r="N72" s="1"/>
      <c r="O72" s="1"/>
    </row>
    <row r="73" spans="2:16" ht="29.25" customHeight="1" x14ac:dyDescent="0.25">
      <c r="B73" s="8"/>
      <c r="C73" s="9"/>
      <c r="D73" s="9"/>
      <c r="E73" s="7"/>
      <c r="F73" s="7"/>
      <c r="G73" s="10"/>
      <c r="H73" s="10"/>
      <c r="I73" s="10"/>
      <c r="J73" s="19"/>
      <c r="K73" s="1"/>
      <c r="L73" s="1"/>
      <c r="M73" s="1"/>
      <c r="N73" s="1"/>
      <c r="O73" s="1"/>
    </row>
    <row r="74" spans="2:16" ht="29.25" customHeight="1" x14ac:dyDescent="0.25">
      <c r="B74" s="8"/>
      <c r="C74" s="9"/>
      <c r="D74" s="9"/>
      <c r="E74" s="7"/>
      <c r="F74" s="7"/>
      <c r="G74" s="10"/>
      <c r="H74" s="10"/>
      <c r="I74" s="10"/>
      <c r="J74" s="11"/>
      <c r="K74" s="1"/>
      <c r="L74" s="1"/>
      <c r="M74" s="1"/>
      <c r="N74" s="1"/>
      <c r="O74" s="1"/>
    </row>
    <row r="75" spans="2:16" ht="29.25" customHeight="1" x14ac:dyDescent="0.25">
      <c r="B75" s="8"/>
      <c r="C75" s="9"/>
      <c r="D75" s="9"/>
      <c r="E75" s="7"/>
      <c r="F75" s="7"/>
      <c r="G75" s="10"/>
      <c r="H75" s="10"/>
      <c r="I75" s="10"/>
      <c r="J75" s="11"/>
      <c r="K75" s="1"/>
      <c r="L75" s="1"/>
      <c r="M75" s="1"/>
      <c r="N75" s="1"/>
      <c r="O75" s="1"/>
    </row>
    <row r="76" spans="2:16" ht="29.25" customHeight="1" x14ac:dyDescent="0.25">
      <c r="B76" s="8"/>
      <c r="C76" s="9"/>
      <c r="D76" s="9"/>
      <c r="E76" s="7"/>
      <c r="F76" s="7"/>
      <c r="G76" s="10"/>
      <c r="H76" s="10"/>
      <c r="I76" s="10"/>
      <c r="J76" s="11"/>
      <c r="K76" s="1"/>
      <c r="L76" s="1"/>
      <c r="M76" s="1"/>
      <c r="N76" s="1"/>
      <c r="O76" s="1"/>
      <c r="P76" s="1"/>
    </row>
    <row r="77" spans="2:16" ht="29.25" customHeight="1" x14ac:dyDescent="0.25">
      <c r="B77" s="8"/>
      <c r="C77" s="9"/>
      <c r="D77" s="9"/>
      <c r="E77" s="7"/>
      <c r="F77" s="7"/>
      <c r="G77" s="10"/>
      <c r="H77" s="10"/>
      <c r="I77" s="10"/>
      <c r="J77" s="11"/>
      <c r="K77" s="1"/>
      <c r="L77" s="1"/>
      <c r="M77" s="1"/>
      <c r="N77" s="1"/>
      <c r="O77" s="1"/>
      <c r="P77" s="12"/>
    </row>
    <row r="78" spans="2:16" ht="29.25" customHeight="1" x14ac:dyDescent="0.25">
      <c r="B78" s="8"/>
      <c r="C78" s="9"/>
      <c r="D78" s="9"/>
      <c r="E78" s="7"/>
      <c r="F78" s="7"/>
      <c r="G78" s="10"/>
      <c r="H78" s="10"/>
      <c r="I78" s="10"/>
      <c r="J78" s="11"/>
    </row>
    <row r="79" spans="2:16" ht="29.25" customHeight="1" x14ac:dyDescent="0.25">
      <c r="B79" s="8"/>
      <c r="C79" s="9"/>
      <c r="D79" s="9"/>
      <c r="E79" s="7"/>
      <c r="F79" s="7"/>
      <c r="G79" s="10"/>
      <c r="H79" s="10"/>
      <c r="I79" s="10"/>
      <c r="J79" s="11"/>
    </row>
    <row r="80" spans="2:16" ht="29.25" customHeight="1" x14ac:dyDescent="0.25">
      <c r="B80" s="8"/>
      <c r="C80" s="9"/>
      <c r="D80" s="9"/>
      <c r="E80" s="7"/>
      <c r="F80" s="7"/>
      <c r="G80" s="10"/>
      <c r="H80" s="10"/>
      <c r="I80" s="10"/>
      <c r="J80" s="11"/>
    </row>
    <row r="81" spans="2:10" ht="29.25" customHeight="1" x14ac:dyDescent="0.25">
      <c r="B81" s="8"/>
      <c r="C81" s="9"/>
      <c r="D81" s="9"/>
      <c r="E81" s="7"/>
      <c r="F81" s="7"/>
      <c r="G81" s="10"/>
      <c r="H81" s="10"/>
      <c r="I81" s="10"/>
      <c r="J81" s="11"/>
    </row>
    <row r="82" spans="2:10" ht="29.25" customHeight="1" x14ac:dyDescent="0.25">
      <c r="B82" s="8"/>
      <c r="C82" s="9"/>
      <c r="D82" s="9"/>
      <c r="E82" s="7"/>
      <c r="F82" s="7"/>
      <c r="G82" s="10"/>
      <c r="H82" s="10"/>
      <c r="I82" s="10"/>
      <c r="J82" s="11"/>
    </row>
    <row r="83" spans="2:10" ht="29.25" customHeight="1" x14ac:dyDescent="0.25">
      <c r="B83" s="8"/>
      <c r="C83" s="9"/>
      <c r="D83" s="9"/>
      <c r="E83" s="7"/>
      <c r="F83" s="7"/>
      <c r="G83" s="10"/>
      <c r="H83" s="10"/>
      <c r="I83" s="10"/>
      <c r="J83" s="11"/>
    </row>
    <row r="84" spans="2:10" ht="29.25" customHeight="1" x14ac:dyDescent="0.25">
      <c r="B84" s="8"/>
      <c r="C84" s="9"/>
      <c r="D84" s="9"/>
      <c r="E84" s="7"/>
      <c r="F84" s="7"/>
      <c r="G84" s="10"/>
      <c r="H84" s="10"/>
      <c r="I84" s="10"/>
      <c r="J84" s="11"/>
    </row>
    <row r="85" spans="2:10" ht="29.25" customHeight="1" x14ac:dyDescent="0.25">
      <c r="B85" s="8"/>
      <c r="C85" s="9"/>
      <c r="D85" s="9"/>
      <c r="E85" s="7"/>
      <c r="F85" s="7"/>
      <c r="G85" s="10"/>
      <c r="H85" s="10"/>
      <c r="I85" s="10"/>
      <c r="J85" s="11"/>
    </row>
    <row r="86" spans="2:10" ht="29.25" customHeight="1" x14ac:dyDescent="0.25">
      <c r="B86" s="8"/>
      <c r="C86" s="9"/>
      <c r="D86" s="9"/>
      <c r="E86" s="7"/>
      <c r="F86" s="7"/>
      <c r="G86" s="10"/>
      <c r="H86" s="10"/>
      <c r="I86" s="10"/>
      <c r="J86" s="11"/>
    </row>
    <row r="87" spans="2:10" ht="29.25" customHeight="1" x14ac:dyDescent="0.25">
      <c r="B87" s="8"/>
      <c r="C87" s="9"/>
      <c r="D87" s="9"/>
      <c r="E87" s="7"/>
      <c r="F87" s="7"/>
      <c r="G87" s="10"/>
      <c r="H87" s="10"/>
      <c r="I87" s="10"/>
      <c r="J87" s="11"/>
    </row>
    <row r="88" spans="2:10" ht="29.25" customHeight="1" x14ac:dyDescent="0.25">
      <c r="B88" s="8"/>
      <c r="C88" s="9"/>
      <c r="D88" s="9"/>
      <c r="E88" s="7"/>
      <c r="F88" s="7"/>
      <c r="G88" s="10"/>
      <c r="H88" s="10"/>
      <c r="I88" s="10"/>
      <c r="J88" s="11"/>
    </row>
    <row r="89" spans="2:10" ht="29.25" customHeight="1" x14ac:dyDescent="0.25">
      <c r="B89" s="8"/>
      <c r="C89" s="9"/>
      <c r="D89" s="9"/>
      <c r="E89" s="7"/>
      <c r="F89" s="7"/>
      <c r="G89" s="10"/>
      <c r="H89" s="10"/>
      <c r="I89" s="10"/>
      <c r="J89" s="11"/>
    </row>
    <row r="90" spans="2:10" ht="29.25" customHeight="1" x14ac:dyDescent="0.25">
      <c r="B90" s="8"/>
      <c r="C90" s="9"/>
      <c r="D90" s="9"/>
      <c r="E90" s="7"/>
      <c r="F90" s="7"/>
      <c r="G90" s="10"/>
      <c r="H90" s="10"/>
      <c r="I90" s="10"/>
      <c r="J90" s="11"/>
    </row>
    <row r="91" spans="2:10" ht="29.25" customHeight="1" x14ac:dyDescent="0.25">
      <c r="B91" s="8"/>
      <c r="C91" s="9"/>
      <c r="D91" s="9"/>
      <c r="E91" s="7"/>
      <c r="F91" s="7"/>
      <c r="G91" s="10"/>
      <c r="H91" s="10"/>
      <c r="I91" s="10"/>
      <c r="J91" s="11"/>
    </row>
    <row r="92" spans="2:10" ht="29.25" customHeight="1" x14ac:dyDescent="0.25">
      <c r="B92" s="8"/>
      <c r="C92" s="9"/>
      <c r="D92" s="9"/>
      <c r="E92" s="7"/>
      <c r="F92" s="7"/>
      <c r="G92" s="10"/>
      <c r="H92" s="10"/>
      <c r="I92" s="10"/>
      <c r="J92" s="11"/>
    </row>
    <row r="93" spans="2:10" ht="29.25" customHeight="1" x14ac:dyDescent="0.25">
      <c r="B93" s="8"/>
      <c r="C93" s="9"/>
      <c r="D93" s="9"/>
      <c r="E93" s="7"/>
      <c r="F93" s="7"/>
      <c r="G93" s="10"/>
      <c r="H93" s="10"/>
      <c r="I93" s="10"/>
      <c r="J93" s="11"/>
    </row>
    <row r="94" spans="2:10" ht="29.25" customHeight="1" x14ac:dyDescent="0.25">
      <c r="B94" s="8"/>
      <c r="C94" s="9"/>
      <c r="D94" s="9"/>
      <c r="E94" s="7"/>
      <c r="F94" s="7"/>
      <c r="G94" s="10"/>
      <c r="H94" s="10"/>
      <c r="I94" s="10"/>
      <c r="J94" s="11"/>
    </row>
    <row r="95" spans="2:10" ht="29.25" customHeight="1" x14ac:dyDescent="0.25">
      <c r="B95" s="8"/>
      <c r="C95" s="9"/>
      <c r="D95" s="9"/>
      <c r="E95" s="7"/>
      <c r="F95" s="7"/>
      <c r="G95" s="10"/>
      <c r="H95" s="10"/>
      <c r="I95" s="10"/>
      <c r="J95" s="11"/>
    </row>
    <row r="96" spans="2:10" ht="29.25" customHeight="1" x14ac:dyDescent="0.25">
      <c r="B96" s="8"/>
      <c r="C96" s="9"/>
      <c r="D96" s="9"/>
      <c r="E96" s="7"/>
      <c r="F96" s="7"/>
      <c r="G96" s="10"/>
      <c r="H96" s="10"/>
      <c r="I96" s="10"/>
      <c r="J96" s="11"/>
    </row>
    <row r="97" spans="2:10" ht="33" customHeight="1" x14ac:dyDescent="0.3">
      <c r="B97" s="7"/>
      <c r="C97" s="7"/>
      <c r="D97" s="7"/>
      <c r="E97" s="13"/>
      <c r="F97" s="14"/>
      <c r="G97" s="15"/>
      <c r="H97" s="15"/>
      <c r="I97" s="15"/>
      <c r="J97" s="16"/>
    </row>
    <row r="98" spans="2:10" x14ac:dyDescent="0.25">
      <c r="J98" s="17"/>
    </row>
    <row r="99" spans="2:10" ht="4.5" customHeight="1" x14ac:dyDescent="0.25">
      <c r="G99" s="17"/>
    </row>
    <row r="101" spans="2:10" x14ac:dyDescent="0.25">
      <c r="J101" s="1"/>
    </row>
    <row r="102" spans="2:10" x14ac:dyDescent="0.25">
      <c r="J102" s="1"/>
    </row>
    <row r="103" spans="2:10" x14ac:dyDescent="0.25">
      <c r="H103" s="17"/>
      <c r="I103" s="17"/>
      <c r="J103" s="1"/>
    </row>
    <row r="104" spans="2:10" x14ac:dyDescent="0.25">
      <c r="J104" s="1"/>
    </row>
    <row r="105" spans="2:10" x14ac:dyDescent="0.25">
      <c r="J105" s="1"/>
    </row>
    <row r="106" spans="2:10" x14ac:dyDescent="0.25">
      <c r="J106" s="1"/>
    </row>
  </sheetData>
  <mergeCells count="3">
    <mergeCell ref="A1:J1"/>
    <mergeCell ref="A2:J2"/>
    <mergeCell ref="A3:J3"/>
  </mergeCells>
  <pageMargins left="0.25" right="0.25" top="0.75" bottom="0.75" header="0.3" footer="0.3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showGridLines="0" topLeftCell="A31" zoomScaleNormal="100" workbookViewId="0">
      <selection activeCell="K55" sqref="K55"/>
    </sheetView>
  </sheetViews>
  <sheetFormatPr defaultColWidth="11.42578125" defaultRowHeight="15" x14ac:dyDescent="0.25"/>
  <cols>
    <col min="1" max="1" width="8.28515625" customWidth="1"/>
    <col min="2" max="2" width="16.42578125" customWidth="1"/>
    <col min="3" max="3" width="11.5703125" customWidth="1"/>
    <col min="4" max="4" width="20" customWidth="1"/>
    <col min="5" max="5" width="35" customWidth="1"/>
    <col min="6" max="6" width="43.140625" customWidth="1"/>
    <col min="7" max="8" width="18.28515625" customWidth="1"/>
    <col min="9" max="9" width="14.140625" customWidth="1"/>
    <col min="10" max="10" width="18.28515625" customWidth="1"/>
    <col min="11" max="11" width="19.5703125" bestFit="1" customWidth="1"/>
  </cols>
  <sheetData>
    <row r="1" spans="1:11" ht="22.5" x14ac:dyDescent="0.4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ht="16.5" x14ac:dyDescent="0.3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</row>
    <row r="3" spans="1:11" ht="17.25" thickBot="1" x14ac:dyDescent="0.35">
      <c r="A3" s="99" t="s">
        <v>100</v>
      </c>
      <c r="B3" s="99"/>
      <c r="C3" s="99"/>
      <c r="D3" s="99"/>
      <c r="E3" s="99"/>
      <c r="F3" s="99"/>
      <c r="G3" s="99"/>
      <c r="H3" s="99"/>
      <c r="I3" s="99"/>
      <c r="J3" s="99"/>
    </row>
    <row r="4" spans="1:11" ht="27.75" customHeight="1" x14ac:dyDescent="0.25">
      <c r="B4" s="2" t="s">
        <v>2</v>
      </c>
      <c r="C4" s="3" t="s">
        <v>3</v>
      </c>
      <c r="D4" s="3" t="s">
        <v>29</v>
      </c>
      <c r="E4" s="4" t="s">
        <v>4</v>
      </c>
      <c r="F4" s="3" t="s">
        <v>5</v>
      </c>
      <c r="G4" s="3" t="s">
        <v>6</v>
      </c>
      <c r="H4" s="5" t="s">
        <v>7</v>
      </c>
      <c r="I4" s="50" t="s">
        <v>26</v>
      </c>
      <c r="J4" s="6" t="s">
        <v>8</v>
      </c>
      <c r="K4" s="36" t="s">
        <v>14</v>
      </c>
    </row>
    <row r="5" spans="1:11" s="7" customFormat="1" ht="30" x14ac:dyDescent="0.25">
      <c r="B5" s="46" t="s">
        <v>21</v>
      </c>
      <c r="C5" s="42">
        <v>43965</v>
      </c>
      <c r="D5" s="39">
        <v>101158271</v>
      </c>
      <c r="E5" s="41" t="str">
        <f>IFERROR(VLOOKUP(D5,Proveedores!A:B,2,FALSE),0)</f>
        <v>Ing. Cristian Ciccone y Asociados , SRL</v>
      </c>
      <c r="F5" s="43" t="s">
        <v>23</v>
      </c>
      <c r="G5" s="44">
        <v>132250</v>
      </c>
      <c r="H5" s="44">
        <f t="shared" ref="H5:H8" si="0">G5*0.18</f>
        <v>23805</v>
      </c>
      <c r="I5" s="44"/>
      <c r="J5" s="44">
        <f t="shared" ref="J5:J62" si="1">+G5+H5+I5</f>
        <v>156055</v>
      </c>
      <c r="K5" s="34"/>
    </row>
    <row r="6" spans="1:11" s="7" customFormat="1" ht="30" x14ac:dyDescent="0.25">
      <c r="B6" s="46" t="s">
        <v>15</v>
      </c>
      <c r="C6" s="42">
        <v>44014</v>
      </c>
      <c r="D6" s="39">
        <v>101158271</v>
      </c>
      <c r="E6" s="41" t="str">
        <f>IFERROR(VLOOKUP(D6,Proveedores!A:B,2,FALSE),0)</f>
        <v>Ing. Cristian Ciccone y Asociados , SRL</v>
      </c>
      <c r="F6" s="43" t="s">
        <v>16</v>
      </c>
      <c r="G6" s="44">
        <v>132250</v>
      </c>
      <c r="H6" s="44">
        <f t="shared" si="0"/>
        <v>23805</v>
      </c>
      <c r="I6" s="44"/>
      <c r="J6" s="44">
        <f t="shared" si="1"/>
        <v>156055</v>
      </c>
      <c r="K6" s="34"/>
    </row>
    <row r="7" spans="1:11" s="7" customFormat="1" ht="30" x14ac:dyDescent="0.25">
      <c r="B7" s="46" t="s">
        <v>17</v>
      </c>
      <c r="C7" s="42">
        <v>44027</v>
      </c>
      <c r="D7" s="39">
        <v>101158271</v>
      </c>
      <c r="E7" s="41" t="str">
        <f>IFERROR(VLOOKUP(D7,Proveedores!A:B,2,FALSE),0)</f>
        <v>Ing. Cristian Ciccone y Asociados , SRL</v>
      </c>
      <c r="F7" s="43" t="s">
        <v>18</v>
      </c>
      <c r="G7" s="44">
        <v>132250</v>
      </c>
      <c r="H7" s="44">
        <f t="shared" si="0"/>
        <v>23805</v>
      </c>
      <c r="I7" s="44"/>
      <c r="J7" s="44">
        <f t="shared" si="1"/>
        <v>156055</v>
      </c>
      <c r="K7" s="34"/>
    </row>
    <row r="8" spans="1:11" s="7" customFormat="1" ht="30" x14ac:dyDescent="0.25">
      <c r="B8" s="46" t="s">
        <v>19</v>
      </c>
      <c r="C8" s="42">
        <v>44054</v>
      </c>
      <c r="D8" s="39">
        <v>101158271</v>
      </c>
      <c r="E8" s="41" t="str">
        <f>IFERROR(VLOOKUP(D8,Proveedores!A:B,2,FALSE),0)</f>
        <v>Ing. Cristian Ciccone y Asociados , SRL</v>
      </c>
      <c r="F8" s="43" t="s">
        <v>20</v>
      </c>
      <c r="G8" s="44">
        <v>132250</v>
      </c>
      <c r="H8" s="44">
        <f t="shared" si="0"/>
        <v>23805</v>
      </c>
      <c r="I8" s="44"/>
      <c r="J8" s="44">
        <f t="shared" si="1"/>
        <v>156055</v>
      </c>
      <c r="K8" s="34"/>
    </row>
    <row r="9" spans="1:11" s="7" customFormat="1" ht="45" x14ac:dyDescent="0.25">
      <c r="B9" s="29" t="s">
        <v>82</v>
      </c>
      <c r="C9" s="22">
        <v>44383</v>
      </c>
      <c r="D9" s="49">
        <v>401053365</v>
      </c>
      <c r="E9" s="24" t="str">
        <f>VLOOKUP(D9,Proveedores!A:B,2,FALSE)</f>
        <v>Asociación de Bancos Múltiples de la Rep Dom</v>
      </c>
      <c r="F9" s="32" t="s">
        <v>83</v>
      </c>
      <c r="G9" s="23">
        <v>173100</v>
      </c>
      <c r="H9" s="23"/>
      <c r="I9" s="30"/>
      <c r="J9" s="30">
        <f t="shared" si="1"/>
        <v>173100</v>
      </c>
      <c r="K9" s="34"/>
    </row>
    <row r="10" spans="1:11" s="51" customFormat="1" ht="30" x14ac:dyDescent="0.25">
      <c r="B10" s="52" t="s">
        <v>77</v>
      </c>
      <c r="C10" s="53">
        <v>44385</v>
      </c>
      <c r="D10" s="54">
        <v>131848796</v>
      </c>
      <c r="E10" s="55" t="str">
        <f>VLOOKUP(D10,Proveedores!A:B,2,FALSE)</f>
        <v>Sastrería Lavandería Angelo</v>
      </c>
      <c r="F10" s="56" t="s">
        <v>78</v>
      </c>
      <c r="G10" s="57">
        <v>26440.639999999999</v>
      </c>
      <c r="H10" s="57">
        <f>G10*0.18</f>
        <v>4759.3152</v>
      </c>
      <c r="I10" s="58"/>
      <c r="J10" s="58">
        <f t="shared" si="1"/>
        <v>31199.9552</v>
      </c>
      <c r="K10" s="59">
        <v>1371</v>
      </c>
    </row>
    <row r="11" spans="1:11" s="51" customFormat="1" ht="30" x14ac:dyDescent="0.25">
      <c r="B11" s="52" t="s">
        <v>202</v>
      </c>
      <c r="C11" s="53">
        <v>44417</v>
      </c>
      <c r="D11" s="54">
        <v>101503939</v>
      </c>
      <c r="E11" s="55" t="str">
        <f>VLOOKUP(D11,Proveedores!A:B,2,FALSE)</f>
        <v>Agua Planeta Azul SA</v>
      </c>
      <c r="F11" s="56" t="s">
        <v>201</v>
      </c>
      <c r="G11" s="57">
        <v>1800</v>
      </c>
      <c r="H11" s="57"/>
      <c r="I11" s="58"/>
      <c r="J11" s="58">
        <f t="shared" si="1"/>
        <v>1800</v>
      </c>
      <c r="K11" s="59">
        <v>1505</v>
      </c>
    </row>
    <row r="12" spans="1:11" s="51" customFormat="1" ht="30" x14ac:dyDescent="0.25">
      <c r="B12" s="52" t="s">
        <v>203</v>
      </c>
      <c r="C12" s="53">
        <v>44428</v>
      </c>
      <c r="D12" s="54">
        <v>101503939</v>
      </c>
      <c r="E12" s="55" t="str">
        <f>VLOOKUP(D12,Proveedores!A:B,2,FALSE)</f>
        <v>Agua Planeta Azul SA</v>
      </c>
      <c r="F12" s="56" t="s">
        <v>201</v>
      </c>
      <c r="G12" s="57">
        <v>1200</v>
      </c>
      <c r="H12" s="57"/>
      <c r="I12" s="58"/>
      <c r="J12" s="58">
        <f t="shared" si="1"/>
        <v>1200</v>
      </c>
      <c r="K12" s="59">
        <v>1505</v>
      </c>
    </row>
    <row r="13" spans="1:11" s="51" customFormat="1" ht="30" x14ac:dyDescent="0.25">
      <c r="B13" s="52" t="s">
        <v>204</v>
      </c>
      <c r="C13" s="53">
        <v>44435</v>
      </c>
      <c r="D13" s="54">
        <v>101503939</v>
      </c>
      <c r="E13" s="55" t="str">
        <f>VLOOKUP(D13,Proveedores!A:B,2,FALSE)</f>
        <v>Agua Planeta Azul SA</v>
      </c>
      <c r="F13" s="56" t="s">
        <v>201</v>
      </c>
      <c r="G13" s="57">
        <v>1800</v>
      </c>
      <c r="H13" s="57"/>
      <c r="I13" s="58"/>
      <c r="J13" s="58">
        <f t="shared" si="1"/>
        <v>1800</v>
      </c>
      <c r="K13" s="59">
        <v>1505</v>
      </c>
    </row>
    <row r="14" spans="1:11" s="51" customFormat="1" ht="30" x14ac:dyDescent="0.25">
      <c r="B14" s="52" t="s">
        <v>95</v>
      </c>
      <c r="C14" s="53">
        <v>44432</v>
      </c>
      <c r="D14" s="54">
        <v>101003561</v>
      </c>
      <c r="E14" s="55" t="str">
        <f>VLOOKUP(D14,Proveedores!A:B,2,FALSE)</f>
        <v>Editora del Caribe SA</v>
      </c>
      <c r="F14" s="56" t="s">
        <v>97</v>
      </c>
      <c r="G14" s="57">
        <v>69883.8</v>
      </c>
      <c r="H14" s="57">
        <f>G14*0.18</f>
        <v>12579.084000000001</v>
      </c>
      <c r="I14" s="58"/>
      <c r="J14" s="58">
        <f t="shared" si="1"/>
        <v>82462.884000000005</v>
      </c>
      <c r="K14" s="59">
        <v>1318</v>
      </c>
    </row>
    <row r="15" spans="1:11" s="51" customFormat="1" ht="30" x14ac:dyDescent="0.25">
      <c r="B15" s="52" t="s">
        <v>178</v>
      </c>
      <c r="C15" s="53">
        <v>44438</v>
      </c>
      <c r="D15" s="54">
        <v>101103434</v>
      </c>
      <c r="E15" s="55" t="str">
        <f>VLOOKUP(D15,Proveedores!A:B,2,FALSE)</f>
        <v>American Bussiness Machine, SRL</v>
      </c>
      <c r="F15" s="56" t="s">
        <v>179</v>
      </c>
      <c r="G15" s="57">
        <v>55972.88</v>
      </c>
      <c r="H15" s="57">
        <f>G15*0.18</f>
        <v>10075.118399999999</v>
      </c>
      <c r="I15" s="58"/>
      <c r="J15" s="58">
        <f t="shared" si="1"/>
        <v>66047.998399999997</v>
      </c>
      <c r="K15" s="59">
        <v>1464</v>
      </c>
    </row>
    <row r="16" spans="1:11" s="51" customFormat="1" ht="30" x14ac:dyDescent="0.25">
      <c r="B16" s="52" t="s">
        <v>98</v>
      </c>
      <c r="C16" s="53">
        <v>44440</v>
      </c>
      <c r="D16" s="54">
        <v>401007541</v>
      </c>
      <c r="E16" s="55" t="str">
        <f>VLOOKUP(D16,Proveedores!A:B,2,FALSE)</f>
        <v>Junta Central Electoral</v>
      </c>
      <c r="F16" s="56" t="s">
        <v>99</v>
      </c>
      <c r="G16" s="57">
        <v>6000</v>
      </c>
      <c r="H16" s="57"/>
      <c r="I16" s="58"/>
      <c r="J16" s="58">
        <f t="shared" si="1"/>
        <v>6000</v>
      </c>
      <c r="K16" s="59">
        <v>1320</v>
      </c>
    </row>
    <row r="17" spans="2:11" s="51" customFormat="1" ht="30" x14ac:dyDescent="0.25">
      <c r="B17" s="52" t="s">
        <v>101</v>
      </c>
      <c r="C17" s="53">
        <v>44440</v>
      </c>
      <c r="D17" s="54">
        <v>131155091</v>
      </c>
      <c r="E17" s="55" t="str">
        <f>VLOOKUP(D17,Proveedores!A:B,2,FALSE)</f>
        <v>PA Catering SRL</v>
      </c>
      <c r="F17" s="56" t="s">
        <v>102</v>
      </c>
      <c r="G17" s="57">
        <v>39600</v>
      </c>
      <c r="H17" s="57">
        <f t="shared" ref="H17:H18" si="2">G17*0.18</f>
        <v>7128</v>
      </c>
      <c r="I17" s="58"/>
      <c r="J17" s="58">
        <f t="shared" si="1"/>
        <v>46728</v>
      </c>
      <c r="K17" s="59">
        <v>1340</v>
      </c>
    </row>
    <row r="18" spans="2:11" s="51" customFormat="1" ht="45" x14ac:dyDescent="0.25">
      <c r="B18" s="52" t="s">
        <v>103</v>
      </c>
      <c r="C18" s="53">
        <v>44440</v>
      </c>
      <c r="D18" s="54">
        <v>131155091</v>
      </c>
      <c r="E18" s="55" t="str">
        <f>VLOOKUP(D18,Proveedores!A:B,2,FALSE)</f>
        <v>PA Catering SRL</v>
      </c>
      <c r="F18" s="56" t="s">
        <v>104</v>
      </c>
      <c r="G18" s="57">
        <v>74340</v>
      </c>
      <c r="H18" s="57">
        <f t="shared" si="2"/>
        <v>13381.199999999999</v>
      </c>
      <c r="I18" s="58"/>
      <c r="J18" s="58">
        <f t="shared" si="1"/>
        <v>87721.2</v>
      </c>
      <c r="K18" s="59">
        <v>1342</v>
      </c>
    </row>
    <row r="19" spans="2:11" s="51" customFormat="1" ht="30" x14ac:dyDescent="0.25">
      <c r="B19" s="52" t="s">
        <v>105</v>
      </c>
      <c r="C19" s="53">
        <v>44440</v>
      </c>
      <c r="D19" s="54">
        <v>102017174</v>
      </c>
      <c r="E19" s="55" t="str">
        <f>VLOOKUP(D19,Proveedores!A:B,2,FALSE)</f>
        <v>Humanos Seguros, S. A.</v>
      </c>
      <c r="F19" s="56" t="s">
        <v>106</v>
      </c>
      <c r="G19" s="57">
        <v>194180.29</v>
      </c>
      <c r="H19" s="57"/>
      <c r="I19" s="58"/>
      <c r="J19" s="58">
        <f t="shared" si="1"/>
        <v>194180.29</v>
      </c>
      <c r="K19" s="59">
        <v>1344</v>
      </c>
    </row>
    <row r="20" spans="2:11" s="51" customFormat="1" ht="30" x14ac:dyDescent="0.25">
      <c r="B20" s="52" t="s">
        <v>107</v>
      </c>
      <c r="C20" s="53">
        <v>44440</v>
      </c>
      <c r="D20" s="54">
        <v>101081392</v>
      </c>
      <c r="E20" s="55" t="str">
        <f>VLOOKUP(D20,Proveedores!A:B,2,FALSE)</f>
        <v>Iecca SRL</v>
      </c>
      <c r="F20" s="56" t="s">
        <v>108</v>
      </c>
      <c r="G20" s="57">
        <v>8316004.3099999996</v>
      </c>
      <c r="H20" s="57">
        <v>160523.41</v>
      </c>
      <c r="I20" s="58"/>
      <c r="J20" s="58">
        <f t="shared" si="1"/>
        <v>8476527.7199999988</v>
      </c>
      <c r="K20" s="59">
        <v>1432</v>
      </c>
    </row>
    <row r="21" spans="2:11" s="51" customFormat="1" x14ac:dyDescent="0.25">
      <c r="B21" s="52" t="s">
        <v>109</v>
      </c>
      <c r="C21" s="53">
        <v>44440</v>
      </c>
      <c r="D21" s="54">
        <v>101855681</v>
      </c>
      <c r="E21" s="55" t="str">
        <f>VLOOKUP(D21,Proveedores!A:B,2,FALSE)</f>
        <v>Columbus Networks Dominicana, SA</v>
      </c>
      <c r="F21" s="56" t="s">
        <v>110</v>
      </c>
      <c r="G21" s="57">
        <v>55000</v>
      </c>
      <c r="H21" s="57">
        <f t="shared" ref="H21" si="3">G21*0.18</f>
        <v>9900</v>
      </c>
      <c r="I21" s="58">
        <f>5500+1100</f>
        <v>6600</v>
      </c>
      <c r="J21" s="58">
        <f t="shared" si="1"/>
        <v>71500</v>
      </c>
      <c r="K21" s="59">
        <v>1338</v>
      </c>
    </row>
    <row r="22" spans="2:11" s="51" customFormat="1" ht="30" x14ac:dyDescent="0.25">
      <c r="B22" s="52" t="s">
        <v>111</v>
      </c>
      <c r="C22" s="53">
        <v>44440</v>
      </c>
      <c r="D22" s="54">
        <v>401007479</v>
      </c>
      <c r="E22" s="55" t="str">
        <f>VLOOKUP(D22,Proveedores!A:B,2,FALSE)</f>
        <v>Alcaldía del Distrito Nacional</v>
      </c>
      <c r="F22" s="56" t="s">
        <v>112</v>
      </c>
      <c r="G22" s="57">
        <v>300</v>
      </c>
      <c r="H22" s="57"/>
      <c r="I22" s="58"/>
      <c r="J22" s="58">
        <f t="shared" si="1"/>
        <v>300</v>
      </c>
      <c r="K22" s="59">
        <v>1357</v>
      </c>
    </row>
    <row r="23" spans="2:11" s="51" customFormat="1" ht="30" x14ac:dyDescent="0.25">
      <c r="B23" s="52" t="s">
        <v>113</v>
      </c>
      <c r="C23" s="53">
        <v>44440</v>
      </c>
      <c r="D23" s="54">
        <v>401007479</v>
      </c>
      <c r="E23" s="55" t="str">
        <f>VLOOKUP(D23,Proveedores!A:B,2,FALSE)</f>
        <v>Alcaldía del Distrito Nacional</v>
      </c>
      <c r="F23" s="56" t="s">
        <v>114</v>
      </c>
      <c r="G23" s="57">
        <v>1125</v>
      </c>
      <c r="H23" s="57"/>
      <c r="I23" s="58"/>
      <c r="J23" s="58">
        <f t="shared" si="1"/>
        <v>1125</v>
      </c>
      <c r="K23" s="59">
        <v>1358</v>
      </c>
    </row>
    <row r="24" spans="2:11" s="51" customFormat="1" ht="30" x14ac:dyDescent="0.25">
      <c r="B24" s="52" t="s">
        <v>115</v>
      </c>
      <c r="C24" s="53">
        <v>44441</v>
      </c>
      <c r="D24" s="54">
        <v>131117341</v>
      </c>
      <c r="E24" s="55" t="str">
        <f>VLOOKUP(D24,Proveedores!A:B,2,FALSE)</f>
        <v>Container Trailer Services, CTS SRL</v>
      </c>
      <c r="F24" s="56" t="s">
        <v>116</v>
      </c>
      <c r="G24" s="57">
        <v>5500</v>
      </c>
      <c r="H24" s="57">
        <f t="shared" ref="H24:H25" si="4">G24*0.18</f>
        <v>990</v>
      </c>
      <c r="I24" s="58"/>
      <c r="J24" s="58">
        <f t="shared" si="1"/>
        <v>6490</v>
      </c>
      <c r="K24" s="59">
        <v>1360</v>
      </c>
    </row>
    <row r="25" spans="2:11" s="51" customFormat="1" ht="30" x14ac:dyDescent="0.25">
      <c r="B25" s="52" t="s">
        <v>117</v>
      </c>
      <c r="C25" s="53">
        <v>44441</v>
      </c>
      <c r="D25" s="54">
        <v>131117341</v>
      </c>
      <c r="E25" s="55" t="str">
        <f>VLOOKUP(D25,Proveedores!A:B,2,FALSE)</f>
        <v>Container Trailer Services, CTS SRL</v>
      </c>
      <c r="F25" s="56" t="s">
        <v>118</v>
      </c>
      <c r="G25" s="57">
        <v>12000</v>
      </c>
      <c r="H25" s="57">
        <f t="shared" si="4"/>
        <v>2160</v>
      </c>
      <c r="I25" s="58"/>
      <c r="J25" s="58">
        <f t="shared" si="1"/>
        <v>14160</v>
      </c>
      <c r="K25" s="59">
        <v>1360</v>
      </c>
    </row>
    <row r="26" spans="2:11" s="51" customFormat="1" ht="30" x14ac:dyDescent="0.25">
      <c r="B26" s="52" t="s">
        <v>121</v>
      </c>
      <c r="C26" s="53">
        <v>44441</v>
      </c>
      <c r="D26" s="54">
        <v>401500973</v>
      </c>
      <c r="E26" s="55" t="str">
        <f>VLOOKUP(D26,Proveedores!A:B,2,FALSE)</f>
        <v>Corporación Estatal de Radio y Televisión (CERTV)</v>
      </c>
      <c r="F26" s="56" t="s">
        <v>122</v>
      </c>
      <c r="G26" s="57">
        <v>24239.17</v>
      </c>
      <c r="H26" s="57"/>
      <c r="I26" s="58"/>
      <c r="J26" s="58">
        <f t="shared" si="1"/>
        <v>24239.17</v>
      </c>
      <c r="K26" s="59">
        <v>1402</v>
      </c>
    </row>
    <row r="27" spans="2:11" s="7" customFormat="1" ht="45" x14ac:dyDescent="0.25">
      <c r="B27" s="29" t="s">
        <v>124</v>
      </c>
      <c r="C27" s="22">
        <v>44441</v>
      </c>
      <c r="D27" s="49">
        <v>131418759</v>
      </c>
      <c r="E27" s="24" t="str">
        <f>VLOOKUP(D27,Proveedores!A:B,2,FALSE)</f>
        <v>Ernesto Bazan Training Corporation</v>
      </c>
      <c r="F27" s="32" t="s">
        <v>125</v>
      </c>
      <c r="G27" s="23">
        <v>57000</v>
      </c>
      <c r="H27" s="23"/>
      <c r="I27" s="30"/>
      <c r="J27" s="30">
        <f t="shared" si="1"/>
        <v>57000</v>
      </c>
      <c r="K27" s="34"/>
    </row>
    <row r="28" spans="2:11" s="51" customFormat="1" ht="30" x14ac:dyDescent="0.25">
      <c r="B28" s="52" t="s">
        <v>129</v>
      </c>
      <c r="C28" s="53">
        <v>44441</v>
      </c>
      <c r="D28" s="54">
        <v>131787681</v>
      </c>
      <c r="E28" s="55" t="str">
        <f>VLOOKUP(D28,Proveedores!A:B,2,FALSE)</f>
        <v>Laboratorio Clínico Ivonne Nicolás</v>
      </c>
      <c r="F28" s="56" t="s">
        <v>130</v>
      </c>
      <c r="G28" s="57">
        <v>2800</v>
      </c>
      <c r="H28" s="57"/>
      <c r="I28" s="58"/>
      <c r="J28" s="58">
        <f t="shared" si="1"/>
        <v>2800</v>
      </c>
      <c r="K28" s="59">
        <v>1408</v>
      </c>
    </row>
    <row r="29" spans="2:11" s="51" customFormat="1" ht="30" x14ac:dyDescent="0.25">
      <c r="B29" s="52" t="s">
        <v>94</v>
      </c>
      <c r="C29" s="53">
        <v>44443</v>
      </c>
      <c r="D29" s="54">
        <v>101001577</v>
      </c>
      <c r="E29" s="55" t="str">
        <f>VLOOKUP(D29,Proveedores!A:B,2,FALSE)</f>
        <v>Compañía Dominicana de Teléfonos, S. A.</v>
      </c>
      <c r="F29" s="56" t="s">
        <v>93</v>
      </c>
      <c r="G29" s="57">
        <v>70370.73</v>
      </c>
      <c r="H29" s="57">
        <f>G29*0.18</f>
        <v>12666.731399999999</v>
      </c>
      <c r="I29" s="58">
        <f>1405.72+7037.1</f>
        <v>8442.82</v>
      </c>
      <c r="J29" s="58">
        <f t="shared" si="1"/>
        <v>91480.281400000007</v>
      </c>
      <c r="K29" s="59">
        <v>1362</v>
      </c>
    </row>
    <row r="30" spans="2:11" s="51" customFormat="1" ht="30" x14ac:dyDescent="0.25">
      <c r="B30" s="52" t="s">
        <v>173</v>
      </c>
      <c r="C30" s="53">
        <v>44443</v>
      </c>
      <c r="D30" s="54">
        <v>401037272</v>
      </c>
      <c r="E30" s="55" t="str">
        <f>VLOOKUP(D30,Proveedores!A:B,2,FALSE)</f>
        <v>Corporación del Acueducto y Alcantarillado de Santo Domingo</v>
      </c>
      <c r="F30" s="56" t="s">
        <v>174</v>
      </c>
      <c r="G30" s="57">
        <v>854</v>
      </c>
      <c r="H30" s="57"/>
      <c r="I30" s="58"/>
      <c r="J30" s="58">
        <f t="shared" si="1"/>
        <v>854</v>
      </c>
      <c r="K30" s="59">
        <v>1455</v>
      </c>
    </row>
    <row r="31" spans="2:11" s="51" customFormat="1" ht="30" x14ac:dyDescent="0.25">
      <c r="B31" s="52" t="s">
        <v>171</v>
      </c>
      <c r="C31" s="53">
        <v>44443</v>
      </c>
      <c r="D31" s="54">
        <v>401037272</v>
      </c>
      <c r="E31" s="55" t="str">
        <f>VLOOKUP(D31,Proveedores!A:B,2,FALSE)</f>
        <v>Corporación del Acueducto y Alcantarillado de Santo Domingo</v>
      </c>
      <c r="F31" s="56" t="s">
        <v>172</v>
      </c>
      <c r="G31" s="57">
        <v>768</v>
      </c>
      <c r="H31" s="57"/>
      <c r="I31" s="58"/>
      <c r="J31" s="58">
        <f t="shared" si="1"/>
        <v>768</v>
      </c>
      <c r="K31" s="59">
        <v>1456</v>
      </c>
    </row>
    <row r="32" spans="2:11" s="51" customFormat="1" ht="30" x14ac:dyDescent="0.25">
      <c r="B32" s="52" t="s">
        <v>119</v>
      </c>
      <c r="C32" s="53">
        <v>44445</v>
      </c>
      <c r="D32" s="60">
        <v>401010062</v>
      </c>
      <c r="E32" s="55" t="str">
        <f>VLOOKUP(D32,Proveedores!A:B,2,FALSE)</f>
        <v>Banco de Reservas de la República Dominicana</v>
      </c>
      <c r="F32" s="56" t="s">
        <v>120</v>
      </c>
      <c r="G32" s="57">
        <v>182350</v>
      </c>
      <c r="H32" s="57"/>
      <c r="I32" s="58"/>
      <c r="J32" s="58">
        <f t="shared" si="1"/>
        <v>182350</v>
      </c>
      <c r="K32" s="59">
        <v>1367</v>
      </c>
    </row>
    <row r="33" spans="2:11" s="51" customFormat="1" ht="30" x14ac:dyDescent="0.25">
      <c r="B33" s="52" t="s">
        <v>205</v>
      </c>
      <c r="C33" s="53">
        <v>44445</v>
      </c>
      <c r="D33" s="54">
        <v>101503939</v>
      </c>
      <c r="E33" s="55" t="str">
        <f>VLOOKUP(D33,Proveedores!A:B,2,FALSE)</f>
        <v>Agua Planeta Azul SA</v>
      </c>
      <c r="F33" s="56" t="s">
        <v>201</v>
      </c>
      <c r="G33" s="57">
        <v>1500</v>
      </c>
      <c r="H33" s="57"/>
      <c r="I33" s="58"/>
      <c r="J33" s="58">
        <f t="shared" si="1"/>
        <v>1500</v>
      </c>
      <c r="K33" s="59">
        <v>1505</v>
      </c>
    </row>
    <row r="34" spans="2:11" s="51" customFormat="1" ht="30" x14ac:dyDescent="0.25">
      <c r="B34" s="52" t="s">
        <v>185</v>
      </c>
      <c r="C34" s="53">
        <v>44447</v>
      </c>
      <c r="D34" s="54">
        <v>130174539</v>
      </c>
      <c r="E34" s="55" t="str">
        <f>VLOOKUP(D34,Proveedores!A:B,2,FALSE)</f>
        <v>Moto Maritza SA</v>
      </c>
      <c r="F34" s="56" t="s">
        <v>186</v>
      </c>
      <c r="G34" s="57">
        <v>13230</v>
      </c>
      <c r="H34" s="57">
        <f>G34*0.18</f>
        <v>2381.4</v>
      </c>
      <c r="I34" s="58"/>
      <c r="J34" s="58">
        <f t="shared" si="1"/>
        <v>15611.4</v>
      </c>
      <c r="K34" s="59">
        <v>1470</v>
      </c>
    </row>
    <row r="35" spans="2:11" s="51" customFormat="1" ht="75" x14ac:dyDescent="0.25">
      <c r="B35" s="52" t="s">
        <v>126</v>
      </c>
      <c r="C35" s="53">
        <v>44448</v>
      </c>
      <c r="D35" s="54">
        <v>131179037</v>
      </c>
      <c r="E35" s="55" t="str">
        <f>VLOOKUP(D35,Proveedores!A:B,2,FALSE)</f>
        <v>Integraciones Tecnológicas M &amp; A SRL</v>
      </c>
      <c r="F35" s="56" t="s">
        <v>127</v>
      </c>
      <c r="G35" s="57">
        <v>1652196.27</v>
      </c>
      <c r="H35" s="57">
        <f>G35*0.18</f>
        <v>297395.32860000001</v>
      </c>
      <c r="I35" s="58"/>
      <c r="J35" s="58">
        <f t="shared" si="1"/>
        <v>1949591.5986000001</v>
      </c>
      <c r="K35" s="59">
        <v>1404</v>
      </c>
    </row>
    <row r="36" spans="2:11" s="51" customFormat="1" x14ac:dyDescent="0.25">
      <c r="B36" s="52" t="s">
        <v>206</v>
      </c>
      <c r="C36" s="53">
        <v>44448</v>
      </c>
      <c r="D36" s="54">
        <v>101503939</v>
      </c>
      <c r="E36" s="55" t="str">
        <f>VLOOKUP(D36,Proveedores!A:B,2,FALSE)</f>
        <v>Agua Planeta Azul SA</v>
      </c>
      <c r="F36" s="56" t="s">
        <v>207</v>
      </c>
      <c r="G36" s="57">
        <v>2700</v>
      </c>
      <c r="H36" s="57"/>
      <c r="I36" s="58"/>
      <c r="J36" s="58">
        <f t="shared" si="1"/>
        <v>2700</v>
      </c>
      <c r="K36" s="59">
        <v>1507</v>
      </c>
    </row>
    <row r="37" spans="2:11" s="51" customFormat="1" ht="30" x14ac:dyDescent="0.25">
      <c r="B37" s="52" t="s">
        <v>131</v>
      </c>
      <c r="C37" s="53">
        <v>44449</v>
      </c>
      <c r="D37" s="54">
        <v>132276622</v>
      </c>
      <c r="E37" s="55" t="str">
        <f>VLOOKUP(D37,Proveedores!A:B,2,FALSE)</f>
        <v>Multiservices WINCA; SRL</v>
      </c>
      <c r="F37" s="56" t="s">
        <v>132</v>
      </c>
      <c r="G37" s="57">
        <v>10846.4</v>
      </c>
      <c r="H37" s="57">
        <f>G37*0.18</f>
        <v>1952.3519999999999</v>
      </c>
      <c r="I37" s="58"/>
      <c r="J37" s="58">
        <f t="shared" si="1"/>
        <v>12798.752</v>
      </c>
      <c r="K37" s="59">
        <v>1410</v>
      </c>
    </row>
    <row r="38" spans="2:11" s="51" customFormat="1" ht="30" x14ac:dyDescent="0.25">
      <c r="B38" s="52" t="s">
        <v>133</v>
      </c>
      <c r="C38" s="53">
        <v>44449</v>
      </c>
      <c r="D38" s="54">
        <v>101195665</v>
      </c>
      <c r="E38" s="55" t="str">
        <f>VLOOKUP(D38,Proveedores!A:B,2,FALSE)</f>
        <v>Consultores de Datos del Caribe, SRL</v>
      </c>
      <c r="F38" s="56" t="s">
        <v>134</v>
      </c>
      <c r="G38" s="57">
        <v>53349.72</v>
      </c>
      <c r="H38" s="57">
        <f>G38*0.18</f>
        <v>9602.9495999999999</v>
      </c>
      <c r="I38" s="58"/>
      <c r="J38" s="58">
        <f t="shared" si="1"/>
        <v>62952.669600000001</v>
      </c>
      <c r="K38" s="59">
        <v>1413</v>
      </c>
    </row>
    <row r="39" spans="2:11" s="51" customFormat="1" ht="30" x14ac:dyDescent="0.25">
      <c r="B39" s="52" t="s">
        <v>155</v>
      </c>
      <c r="C39" s="53">
        <v>44452</v>
      </c>
      <c r="D39" s="54">
        <v>131412602</v>
      </c>
      <c r="E39" s="55" t="str">
        <f>VLOOKUP(D39,Proveedores!A:B,2,FALSE)</f>
        <v>Suministros Guipak, SRL</v>
      </c>
      <c r="F39" s="56" t="s">
        <v>156</v>
      </c>
      <c r="G39" s="57">
        <v>60093.95</v>
      </c>
      <c r="H39" s="57">
        <v>10175.620000000001</v>
      </c>
      <c r="I39" s="58"/>
      <c r="J39" s="58">
        <f t="shared" si="1"/>
        <v>70269.569999999992</v>
      </c>
      <c r="K39" s="59">
        <v>1439</v>
      </c>
    </row>
    <row r="40" spans="2:11" s="51" customFormat="1" ht="30" x14ac:dyDescent="0.25">
      <c r="B40" s="52" t="s">
        <v>163</v>
      </c>
      <c r="C40" s="53">
        <v>44453</v>
      </c>
      <c r="D40" s="54">
        <v>130512094</v>
      </c>
      <c r="E40" s="55" t="str">
        <f>VLOOKUP(D40,Proveedores!A:B,2,FALSE)</f>
        <v>R &amp; R División de Entrenamiento</v>
      </c>
      <c r="F40" s="56" t="s">
        <v>164</v>
      </c>
      <c r="G40" s="57">
        <v>8615</v>
      </c>
      <c r="H40" s="57"/>
      <c r="I40" s="58"/>
      <c r="J40" s="58">
        <f t="shared" si="1"/>
        <v>8615</v>
      </c>
      <c r="K40" s="59">
        <v>1443</v>
      </c>
    </row>
    <row r="41" spans="2:11" s="51" customFormat="1" ht="30" x14ac:dyDescent="0.25">
      <c r="B41" s="52" t="s">
        <v>208</v>
      </c>
      <c r="C41" s="53">
        <v>44453</v>
      </c>
      <c r="D41" s="54">
        <v>101503939</v>
      </c>
      <c r="E41" s="55" t="str">
        <f>VLOOKUP(D41,Proveedores!A:B,2,FALSE)</f>
        <v>Agua Planeta Azul SA</v>
      </c>
      <c r="F41" s="56" t="s">
        <v>201</v>
      </c>
      <c r="G41" s="57">
        <v>1500</v>
      </c>
      <c r="H41" s="57"/>
      <c r="I41" s="58"/>
      <c r="J41" s="58">
        <f t="shared" si="1"/>
        <v>1500</v>
      </c>
      <c r="K41" s="59">
        <v>1505</v>
      </c>
    </row>
    <row r="42" spans="2:11" s="51" customFormat="1" ht="30" x14ac:dyDescent="0.25">
      <c r="B42" s="52" t="s">
        <v>209</v>
      </c>
      <c r="C42" s="53">
        <v>44453</v>
      </c>
      <c r="D42" s="54">
        <v>101503939</v>
      </c>
      <c r="E42" s="55" t="str">
        <f>VLOOKUP(D42,Proveedores!A:B,2,FALSE)</f>
        <v>Agua Planeta Azul SA</v>
      </c>
      <c r="F42" s="56" t="s">
        <v>201</v>
      </c>
      <c r="G42" s="57">
        <v>4200</v>
      </c>
      <c r="H42" s="57"/>
      <c r="I42" s="58"/>
      <c r="J42" s="58">
        <f t="shared" si="1"/>
        <v>4200</v>
      </c>
      <c r="K42" s="59">
        <v>1507</v>
      </c>
    </row>
    <row r="43" spans="2:11" s="51" customFormat="1" ht="30" x14ac:dyDescent="0.25">
      <c r="B43" s="52" t="s">
        <v>157</v>
      </c>
      <c r="C43" s="53">
        <v>44454</v>
      </c>
      <c r="D43" s="54">
        <v>131037402</v>
      </c>
      <c r="E43" s="55" t="str">
        <f>VLOOKUP(D43,Proveedores!A:B,2,FALSE)</f>
        <v>Productos Médicos Dominicanos SRL</v>
      </c>
      <c r="F43" s="56" t="s">
        <v>158</v>
      </c>
      <c r="G43" s="57">
        <v>76950</v>
      </c>
      <c r="H43" s="57">
        <f>G43*0.18</f>
        <v>13851</v>
      </c>
      <c r="I43" s="58"/>
      <c r="J43" s="58">
        <f t="shared" si="1"/>
        <v>90801</v>
      </c>
      <c r="K43" s="59">
        <v>1435</v>
      </c>
    </row>
    <row r="44" spans="2:11" s="51" customFormat="1" ht="30" x14ac:dyDescent="0.25">
      <c r="B44" s="52" t="s">
        <v>160</v>
      </c>
      <c r="C44" s="53">
        <v>44454</v>
      </c>
      <c r="D44" s="54">
        <v>131401945</v>
      </c>
      <c r="E44" s="55" t="str">
        <f>VLOOKUP(D44,Proveedores!A:B,2,FALSE)</f>
        <v>Inversiones Sanfra, SRL</v>
      </c>
      <c r="F44" s="56" t="s">
        <v>161</v>
      </c>
      <c r="G44" s="57">
        <v>180000</v>
      </c>
      <c r="H44" s="57">
        <f>G44*0.18</f>
        <v>32400</v>
      </c>
      <c r="I44" s="58"/>
      <c r="J44" s="58">
        <f t="shared" si="1"/>
        <v>212400</v>
      </c>
      <c r="K44" s="59">
        <v>1437</v>
      </c>
    </row>
    <row r="45" spans="2:11" s="51" customFormat="1" x14ac:dyDescent="0.25">
      <c r="B45" s="52" t="s">
        <v>165</v>
      </c>
      <c r="C45" s="53">
        <v>44456</v>
      </c>
      <c r="D45" s="54">
        <v>101618787</v>
      </c>
      <c r="E45" s="55" t="str">
        <f>VLOOKUP(D45,Proveedores!A:B,2,FALSE)</f>
        <v>Altice Dominicana, SA</v>
      </c>
      <c r="F45" s="56" t="s">
        <v>166</v>
      </c>
      <c r="G45" s="57">
        <v>13021.19</v>
      </c>
      <c r="H45" s="57">
        <f>G45*0.18</f>
        <v>2343.8141999999998</v>
      </c>
      <c r="I45" s="58">
        <v>1559.4</v>
      </c>
      <c r="J45" s="58">
        <f t="shared" si="1"/>
        <v>16924.404200000001</v>
      </c>
      <c r="K45" s="59">
        <v>1445</v>
      </c>
    </row>
    <row r="46" spans="2:11" s="51" customFormat="1" ht="30" x14ac:dyDescent="0.25">
      <c r="B46" s="52" t="s">
        <v>163</v>
      </c>
      <c r="C46" s="53">
        <v>44456</v>
      </c>
      <c r="D46" s="54">
        <v>101039728</v>
      </c>
      <c r="E46" s="55" t="str">
        <f>VLOOKUP(D46,Proveedores!A:B,2,FALSE)</f>
        <v>Peralta &amp; Compañía SAS</v>
      </c>
      <c r="F46" s="56" t="s">
        <v>170</v>
      </c>
      <c r="G46" s="57">
        <v>29250</v>
      </c>
      <c r="H46" s="57">
        <f>G46*0.18</f>
        <v>5265</v>
      </c>
      <c r="I46" s="58"/>
      <c r="J46" s="58">
        <f t="shared" si="1"/>
        <v>34515</v>
      </c>
      <c r="K46" s="59">
        <v>1462</v>
      </c>
    </row>
    <row r="47" spans="2:11" s="51" customFormat="1" ht="30" x14ac:dyDescent="0.25">
      <c r="B47" s="52" t="s">
        <v>175</v>
      </c>
      <c r="C47" s="53">
        <v>44459</v>
      </c>
      <c r="D47" s="54">
        <v>101820217</v>
      </c>
      <c r="E47" s="55" t="str">
        <f>VLOOKUP(D47,Proveedores!A:B,2,FALSE)</f>
        <v>Empresa Distribuidora De Electricidad del Este</v>
      </c>
      <c r="F47" s="56" t="s">
        <v>176</v>
      </c>
      <c r="G47" s="57">
        <v>144750.82999999999</v>
      </c>
      <c r="H47" s="57"/>
      <c r="I47" s="58"/>
      <c r="J47" s="58">
        <f t="shared" si="1"/>
        <v>144750.82999999999</v>
      </c>
      <c r="K47" s="59">
        <v>1458</v>
      </c>
    </row>
    <row r="48" spans="2:11" s="51" customFormat="1" ht="30" x14ac:dyDescent="0.25">
      <c r="B48" s="52" t="s">
        <v>180</v>
      </c>
      <c r="C48" s="53">
        <v>44459</v>
      </c>
      <c r="D48" s="54">
        <v>131412602</v>
      </c>
      <c r="E48" s="55" t="str">
        <f>VLOOKUP(D48,Proveedores!A:B,2,FALSE)</f>
        <v>Suministros Guipak, SRL</v>
      </c>
      <c r="F48" s="56" t="s">
        <v>181</v>
      </c>
      <c r="G48" s="57">
        <v>16496.759999999998</v>
      </c>
      <c r="H48" s="57">
        <f>G48*0.18</f>
        <v>2969.4167999999995</v>
      </c>
      <c r="I48" s="58"/>
      <c r="J48" s="58">
        <f t="shared" si="1"/>
        <v>19466.176799999997</v>
      </c>
      <c r="K48" s="59">
        <v>1466</v>
      </c>
    </row>
    <row r="49" spans="2:11" s="51" customFormat="1" ht="30" x14ac:dyDescent="0.25">
      <c r="B49" s="52" t="s">
        <v>183</v>
      </c>
      <c r="C49" s="53">
        <v>44459</v>
      </c>
      <c r="D49" s="54">
        <v>131343228</v>
      </c>
      <c r="E49" s="55" t="str">
        <f>VLOOKUP(D49,Proveedores!A:B,2,FALSE)</f>
        <v>Wesolve Tech SRL</v>
      </c>
      <c r="F49" s="56" t="s">
        <v>184</v>
      </c>
      <c r="G49" s="57">
        <v>211527</v>
      </c>
      <c r="H49" s="57">
        <f>G49*0.18</f>
        <v>38074.86</v>
      </c>
      <c r="I49" s="58"/>
      <c r="J49" s="58">
        <f t="shared" si="1"/>
        <v>249601.86</v>
      </c>
      <c r="K49" s="59">
        <v>1468</v>
      </c>
    </row>
    <row r="50" spans="2:11" s="51" customFormat="1" ht="30" x14ac:dyDescent="0.25">
      <c r="B50" s="52" t="s">
        <v>187</v>
      </c>
      <c r="C50" s="53">
        <v>44460</v>
      </c>
      <c r="D50" s="54">
        <v>101820217</v>
      </c>
      <c r="E50" s="55" t="str">
        <f>VLOOKUP(D50,Proveedores!A:B,2,FALSE)</f>
        <v>Empresa Distribuidora De Electricidad del Este</v>
      </c>
      <c r="F50" s="56" t="s">
        <v>188</v>
      </c>
      <c r="G50" s="57">
        <v>1496.2</v>
      </c>
      <c r="H50" s="57"/>
      <c r="I50" s="58"/>
      <c r="J50" s="58">
        <f t="shared" si="1"/>
        <v>1496.2</v>
      </c>
      <c r="K50" s="59">
        <v>1460</v>
      </c>
    </row>
    <row r="51" spans="2:11" s="51" customFormat="1" ht="30" x14ac:dyDescent="0.25">
      <c r="B51" s="52" t="s">
        <v>190</v>
      </c>
      <c r="C51" s="53">
        <v>44461</v>
      </c>
      <c r="D51" s="54">
        <v>131551882</v>
      </c>
      <c r="E51" s="55" t="str">
        <f>VLOOKUP(D51,Proveedores!A:B,2,FALSE)</f>
        <v>Comercial Yaelys, SRL</v>
      </c>
      <c r="F51" s="56" t="s">
        <v>191</v>
      </c>
      <c r="G51" s="57">
        <v>5234.54</v>
      </c>
      <c r="H51" s="57">
        <f>G51*0.18</f>
        <v>942.21719999999993</v>
      </c>
      <c r="I51" s="58"/>
      <c r="J51" s="58">
        <f t="shared" si="1"/>
        <v>6176.7572</v>
      </c>
      <c r="K51" s="59">
        <v>1479</v>
      </c>
    </row>
    <row r="52" spans="2:11" s="51" customFormat="1" ht="30" x14ac:dyDescent="0.25">
      <c r="B52" s="52" t="s">
        <v>192</v>
      </c>
      <c r="C52" s="53">
        <v>44461</v>
      </c>
      <c r="D52" s="54">
        <v>130855773</v>
      </c>
      <c r="E52" s="55" t="str">
        <f>VLOOKUP(D52,Proveedores!A:B,2,FALSE)</f>
        <v>Abastecimientos Comerciales FJJ, SRL</v>
      </c>
      <c r="F52" s="56" t="s">
        <v>193</v>
      </c>
      <c r="G52" s="57">
        <v>12900</v>
      </c>
      <c r="H52" s="57">
        <f t="shared" ref="H52:H56" si="5">G52*0.18</f>
        <v>2322</v>
      </c>
      <c r="I52" s="58"/>
      <c r="J52" s="58">
        <f t="shared" si="1"/>
        <v>15222</v>
      </c>
      <c r="K52" s="59">
        <v>1481</v>
      </c>
    </row>
    <row r="53" spans="2:11" s="51" customFormat="1" x14ac:dyDescent="0.25">
      <c r="B53" s="52" t="s">
        <v>194</v>
      </c>
      <c r="C53" s="53">
        <v>44461</v>
      </c>
      <c r="D53" s="54">
        <v>131561502</v>
      </c>
      <c r="E53" s="55" t="str">
        <f>VLOOKUP(D53,Proveedores!A:B,2,FALSE)</f>
        <v>Brothers RSR Supply Offices, SRL</v>
      </c>
      <c r="F53" s="56" t="s">
        <v>195</v>
      </c>
      <c r="G53" s="57">
        <v>7500</v>
      </c>
      <c r="H53" s="57">
        <f t="shared" si="5"/>
        <v>1350</v>
      </c>
      <c r="I53" s="58"/>
      <c r="J53" s="58">
        <f t="shared" si="1"/>
        <v>8850</v>
      </c>
      <c r="K53" s="59">
        <v>1483</v>
      </c>
    </row>
    <row r="54" spans="2:11" s="51" customFormat="1" ht="30" x14ac:dyDescent="0.25">
      <c r="B54" s="52" t="s">
        <v>210</v>
      </c>
      <c r="C54" s="53">
        <v>44461</v>
      </c>
      <c r="D54" s="54">
        <v>101503939</v>
      </c>
      <c r="E54" s="55" t="str">
        <f>VLOOKUP(D54,Proveedores!A:B,2,FALSE)</f>
        <v>Agua Planeta Azul SA</v>
      </c>
      <c r="F54" s="56" t="s">
        <v>201</v>
      </c>
      <c r="G54" s="57">
        <v>1500</v>
      </c>
      <c r="H54" s="57"/>
      <c r="I54" s="58"/>
      <c r="J54" s="58">
        <f t="shared" si="1"/>
        <v>1500</v>
      </c>
      <c r="K54" s="59">
        <v>1505</v>
      </c>
    </row>
    <row r="55" spans="2:11" s="51" customFormat="1" ht="30" x14ac:dyDescent="0.25">
      <c r="B55" s="52" t="s">
        <v>196</v>
      </c>
      <c r="C55" s="53">
        <v>44467</v>
      </c>
      <c r="D55" s="54">
        <v>101001577</v>
      </c>
      <c r="E55" s="55" t="str">
        <f>VLOOKUP(D55,Proveedores!A:B,2,FALSE)</f>
        <v>Compañía Dominicana de Teléfonos, S. A.</v>
      </c>
      <c r="F55" s="56" t="s">
        <v>197</v>
      </c>
      <c r="G55" s="57">
        <v>34488.85</v>
      </c>
      <c r="H55" s="57">
        <f t="shared" si="5"/>
        <v>6207.9929999999995</v>
      </c>
      <c r="I55" s="58">
        <v>4123.59</v>
      </c>
      <c r="J55" s="58">
        <f t="shared" si="1"/>
        <v>44820.433000000005</v>
      </c>
      <c r="K55" s="59">
        <v>1489</v>
      </c>
    </row>
    <row r="56" spans="2:11" s="51" customFormat="1" ht="30" x14ac:dyDescent="0.25">
      <c r="B56" s="52" t="s">
        <v>198</v>
      </c>
      <c r="C56" s="53">
        <v>44467</v>
      </c>
      <c r="D56" s="54">
        <v>101001577</v>
      </c>
      <c r="E56" s="55" t="str">
        <f>VLOOKUP(D56,Proveedores!A:B,2,FALSE)</f>
        <v>Compañía Dominicana de Teléfonos, S. A.</v>
      </c>
      <c r="F56" s="56" t="s">
        <v>199</v>
      </c>
      <c r="G56" s="57">
        <v>5980</v>
      </c>
      <c r="H56" s="57">
        <f t="shared" si="5"/>
        <v>1076.3999999999999</v>
      </c>
      <c r="I56" s="58">
        <v>717.6</v>
      </c>
      <c r="J56" s="58">
        <f t="shared" si="1"/>
        <v>7774</v>
      </c>
      <c r="K56" s="59">
        <v>1491</v>
      </c>
    </row>
    <row r="57" spans="2:11" s="51" customFormat="1" x14ac:dyDescent="0.25">
      <c r="B57" s="52"/>
      <c r="C57" s="53"/>
      <c r="D57" s="54"/>
      <c r="E57" s="55" t="e">
        <f>VLOOKUP(D57,Proveedores!A:B,2,FALSE)</f>
        <v>#N/A</v>
      </c>
      <c r="F57" s="56"/>
      <c r="G57" s="57"/>
      <c r="H57" s="57"/>
      <c r="I57" s="58"/>
      <c r="J57" s="58"/>
      <c r="K57" s="59"/>
    </row>
    <row r="58" spans="2:11" s="51" customFormat="1" x14ac:dyDescent="0.25">
      <c r="B58" s="52"/>
      <c r="C58" s="53"/>
      <c r="D58" s="54"/>
      <c r="E58" s="55" t="e">
        <f>VLOOKUP(D58,Proveedores!A:B,2,FALSE)</f>
        <v>#N/A</v>
      </c>
      <c r="F58" s="56"/>
      <c r="G58" s="57"/>
      <c r="H58" s="57"/>
      <c r="I58" s="58"/>
      <c r="J58" s="58"/>
      <c r="K58" s="59"/>
    </row>
    <row r="59" spans="2:11" s="51" customFormat="1" x14ac:dyDescent="0.25">
      <c r="B59" s="52"/>
      <c r="C59" s="53"/>
      <c r="D59" s="54"/>
      <c r="E59" s="55" t="e">
        <f>VLOOKUP(D59,Proveedores!A:B,2,FALSE)</f>
        <v>#N/A</v>
      </c>
      <c r="F59" s="56"/>
      <c r="G59" s="57"/>
      <c r="H59" s="57"/>
      <c r="I59" s="58"/>
      <c r="J59" s="58"/>
      <c r="K59" s="59"/>
    </row>
    <row r="60" spans="2:11" s="7" customFormat="1" x14ac:dyDescent="0.25">
      <c r="B60" s="29"/>
      <c r="C60" s="22"/>
      <c r="D60" s="49"/>
      <c r="E60" s="24" t="e">
        <f>VLOOKUP(D60,Proveedores!A:B,2,FALSE)</f>
        <v>#N/A</v>
      </c>
      <c r="F60" s="32"/>
      <c r="G60" s="23"/>
      <c r="H60" s="23"/>
      <c r="I60" s="30"/>
      <c r="J60" s="30">
        <f t="shared" si="1"/>
        <v>0</v>
      </c>
      <c r="K60" s="34"/>
    </row>
    <row r="61" spans="2:11" s="7" customFormat="1" x14ac:dyDescent="0.25">
      <c r="B61" s="29"/>
      <c r="C61" s="22"/>
      <c r="D61" s="49"/>
      <c r="E61" s="24" t="e">
        <f>VLOOKUP(D61,Proveedores!A:B,2,FALSE)</f>
        <v>#N/A</v>
      </c>
      <c r="F61" s="32"/>
      <c r="G61" s="23"/>
      <c r="H61" s="23"/>
      <c r="I61" s="30"/>
      <c r="J61" s="30">
        <f t="shared" si="1"/>
        <v>0</v>
      </c>
      <c r="K61" s="34"/>
    </row>
    <row r="62" spans="2:11" s="7" customFormat="1" x14ac:dyDescent="0.25">
      <c r="B62" s="29"/>
      <c r="C62" s="22"/>
      <c r="D62" s="49"/>
      <c r="E62" s="24" t="e">
        <f>VLOOKUP(D62,Proveedores!A:B,2,FALSE)</f>
        <v>#N/A</v>
      </c>
      <c r="F62" s="32"/>
      <c r="G62" s="23"/>
      <c r="H62" s="23"/>
      <c r="I62" s="30"/>
      <c r="J62" s="30">
        <f t="shared" si="1"/>
        <v>0</v>
      </c>
      <c r="K62" s="34"/>
    </row>
    <row r="63" spans="2:11" s="7" customFormat="1" ht="15.75" thickBot="1" x14ac:dyDescent="0.3">
      <c r="B63" s="29"/>
      <c r="C63" s="22"/>
      <c r="D63" s="22"/>
      <c r="E63" s="24" t="e">
        <f>VLOOKUP(D63,Proveedores!A:B,2,FALSE)</f>
        <v>#N/A</v>
      </c>
      <c r="F63" s="32"/>
      <c r="G63" s="23"/>
      <c r="H63" s="23">
        <f>G63*0.18</f>
        <v>0</v>
      </c>
      <c r="I63" s="30"/>
      <c r="J63" s="30">
        <f>G63+H63</f>
        <v>0</v>
      </c>
      <c r="K63" s="34"/>
    </row>
    <row r="64" spans="2:11" ht="26.25" customHeight="1" thickBot="1" x14ac:dyDescent="0.35">
      <c r="B64" s="18"/>
      <c r="C64" s="25"/>
      <c r="D64" s="25"/>
      <c r="E64" s="28"/>
      <c r="F64" s="26"/>
      <c r="G64" s="61">
        <f>SUM(G5:G63)</f>
        <v>12450955.529999997</v>
      </c>
      <c r="H64" s="61">
        <f t="shared" ref="H64:J64" si="6">SUM(H5:H63)</f>
        <v>757693.21039999998</v>
      </c>
      <c r="I64" s="61">
        <f t="shared" si="6"/>
        <v>21443.41</v>
      </c>
      <c r="J64" s="61">
        <f t="shared" si="6"/>
        <v>13230092.150400002</v>
      </c>
      <c r="K64" s="37"/>
    </row>
    <row r="65" spans="2:11" ht="26.25" customHeight="1" x14ac:dyDescent="0.25">
      <c r="B65" s="8"/>
      <c r="C65" s="9"/>
      <c r="D65" s="9"/>
      <c r="E65" s="7"/>
      <c r="F65" s="7"/>
      <c r="G65" s="10"/>
      <c r="H65" s="10"/>
      <c r="I65" s="10"/>
      <c r="J65" s="11"/>
    </row>
    <row r="66" spans="2:11" ht="26.25" customHeight="1" x14ac:dyDescent="0.25">
      <c r="B66" s="8"/>
      <c r="C66" s="9"/>
      <c r="D66" s="9"/>
      <c r="E66" s="7"/>
      <c r="F66" s="7"/>
      <c r="G66" s="10"/>
      <c r="H66" s="10"/>
      <c r="I66" s="10"/>
      <c r="J66" s="11"/>
    </row>
    <row r="67" spans="2:11" ht="26.25" customHeight="1" x14ac:dyDescent="0.25">
      <c r="B67" s="8"/>
      <c r="C67" s="9"/>
      <c r="D67" s="9"/>
      <c r="E67" s="7"/>
      <c r="F67" s="7"/>
      <c r="G67" s="10"/>
      <c r="H67" s="10"/>
      <c r="I67" s="10"/>
      <c r="J67" s="11"/>
    </row>
    <row r="68" spans="2:11" ht="26.25" customHeight="1" x14ac:dyDescent="0.25">
      <c r="B68" s="8"/>
      <c r="C68" s="9"/>
      <c r="D68" s="9"/>
      <c r="E68" s="7"/>
      <c r="F68" s="7"/>
      <c r="G68" s="10"/>
      <c r="H68" s="10"/>
      <c r="I68" s="10"/>
      <c r="J68" s="11"/>
    </row>
    <row r="69" spans="2:11" ht="26.25" customHeight="1" x14ac:dyDescent="0.25">
      <c r="B69" s="8"/>
      <c r="C69" s="9"/>
      <c r="D69" s="9"/>
      <c r="E69" s="7"/>
      <c r="F69" s="7"/>
      <c r="G69" s="10"/>
      <c r="H69" s="10"/>
      <c r="I69" s="10"/>
      <c r="J69" s="11"/>
    </row>
    <row r="70" spans="2:11" ht="26.25" customHeight="1" x14ac:dyDescent="0.25">
      <c r="B70" s="8"/>
      <c r="C70" s="9"/>
      <c r="D70" s="9"/>
      <c r="E70" s="7"/>
      <c r="F70" s="7"/>
      <c r="G70" s="10"/>
      <c r="H70" s="10"/>
      <c r="I70" s="10"/>
      <c r="J70" s="20"/>
    </row>
    <row r="71" spans="2:11" ht="29.25" customHeight="1" x14ac:dyDescent="0.25">
      <c r="B71" s="8"/>
      <c r="C71" s="9"/>
      <c r="D71" s="9"/>
      <c r="E71" s="7"/>
      <c r="F71" s="7"/>
      <c r="G71" s="10"/>
      <c r="H71" s="10"/>
      <c r="I71" s="10"/>
      <c r="J71" s="19"/>
    </row>
    <row r="72" spans="2:11" ht="29.25" customHeight="1" x14ac:dyDescent="0.25">
      <c r="B72" s="8"/>
      <c r="C72" s="9"/>
      <c r="D72" s="9"/>
      <c r="E72" s="7"/>
      <c r="F72" s="7"/>
      <c r="G72" s="10"/>
      <c r="H72" s="10"/>
      <c r="I72" s="10"/>
      <c r="J72" s="11"/>
    </row>
    <row r="73" spans="2:11" ht="29.25" customHeight="1" x14ac:dyDescent="0.25">
      <c r="B73" s="8"/>
      <c r="C73" s="9"/>
      <c r="D73" s="9"/>
      <c r="E73" s="7"/>
      <c r="F73" s="7"/>
      <c r="G73" s="10"/>
      <c r="H73" s="10"/>
      <c r="I73" s="10"/>
      <c r="J73" s="11"/>
    </row>
    <row r="74" spans="2:11" ht="29.25" customHeight="1" x14ac:dyDescent="0.25">
      <c r="B74" s="8"/>
      <c r="C74" s="9"/>
      <c r="D74" s="9"/>
      <c r="E74" s="7"/>
      <c r="F74" s="7"/>
      <c r="G74" s="10"/>
      <c r="H74" s="10"/>
      <c r="I74" s="10"/>
      <c r="J74" s="11"/>
      <c r="K74" s="1"/>
    </row>
    <row r="75" spans="2:11" ht="29.25" customHeight="1" x14ac:dyDescent="0.25">
      <c r="B75" s="8"/>
      <c r="C75" s="9"/>
      <c r="D75" s="9"/>
      <c r="E75" s="7"/>
      <c r="F75" s="7"/>
      <c r="G75" s="10"/>
      <c r="H75" s="10"/>
      <c r="I75" s="10"/>
      <c r="J75" s="11"/>
      <c r="K75" s="12"/>
    </row>
    <row r="76" spans="2:11" ht="29.25" customHeight="1" x14ac:dyDescent="0.25">
      <c r="B76" s="8"/>
      <c r="C76" s="9"/>
      <c r="D76" s="9"/>
      <c r="E76" s="7"/>
      <c r="F76" s="7"/>
      <c r="G76" s="10"/>
      <c r="H76" s="10"/>
      <c r="I76" s="10"/>
      <c r="J76" s="11"/>
    </row>
    <row r="77" spans="2:11" ht="29.25" customHeight="1" x14ac:dyDescent="0.25">
      <c r="B77" s="8"/>
      <c r="C77" s="9"/>
      <c r="D77" s="9"/>
      <c r="E77" s="7"/>
      <c r="F77" s="7"/>
      <c r="G77" s="10"/>
      <c r="H77" s="10"/>
      <c r="I77" s="10"/>
      <c r="J77" s="11"/>
    </row>
    <row r="78" spans="2:11" ht="29.25" customHeight="1" x14ac:dyDescent="0.25">
      <c r="B78" s="8"/>
      <c r="C78" s="9"/>
      <c r="D78" s="9"/>
      <c r="E78" s="7"/>
      <c r="F78" s="7"/>
      <c r="G78" s="10"/>
      <c r="H78" s="10"/>
      <c r="I78" s="10"/>
      <c r="J78" s="11"/>
    </row>
    <row r="79" spans="2:11" ht="29.25" customHeight="1" x14ac:dyDescent="0.25">
      <c r="B79" s="8"/>
      <c r="C79" s="9"/>
      <c r="D79" s="9"/>
      <c r="E79" s="7"/>
      <c r="F79" s="7"/>
      <c r="G79" s="10"/>
      <c r="H79" s="10"/>
      <c r="I79" s="10"/>
      <c r="J79" s="11"/>
    </row>
    <row r="80" spans="2:11" ht="29.25" customHeight="1" x14ac:dyDescent="0.25">
      <c r="B80" s="8"/>
      <c r="C80" s="9"/>
      <c r="D80" s="9"/>
      <c r="E80" s="7"/>
      <c r="F80" s="7"/>
      <c r="G80" s="10"/>
      <c r="H80" s="10"/>
      <c r="I80" s="10"/>
      <c r="J80" s="11"/>
    </row>
    <row r="81" spans="2:10" ht="29.25" customHeight="1" x14ac:dyDescent="0.25">
      <c r="B81" s="8"/>
      <c r="C81" s="9"/>
      <c r="D81" s="9"/>
      <c r="E81" s="7"/>
      <c r="F81" s="7"/>
      <c r="G81" s="10"/>
      <c r="H81" s="10"/>
      <c r="I81" s="10"/>
      <c r="J81" s="11"/>
    </row>
    <row r="82" spans="2:10" ht="29.25" customHeight="1" x14ac:dyDescent="0.25">
      <c r="B82" s="8"/>
      <c r="C82" s="9"/>
      <c r="D82" s="9"/>
      <c r="E82" s="7"/>
      <c r="F82" s="7"/>
      <c r="G82" s="10"/>
      <c r="H82" s="10"/>
      <c r="I82" s="10"/>
      <c r="J82" s="11"/>
    </row>
    <row r="83" spans="2:10" ht="29.25" customHeight="1" x14ac:dyDescent="0.25">
      <c r="B83" s="8"/>
      <c r="C83" s="9"/>
      <c r="D83" s="9"/>
      <c r="E83" s="7"/>
      <c r="F83" s="7"/>
      <c r="G83" s="10"/>
      <c r="H83" s="10"/>
      <c r="I83" s="10"/>
      <c r="J83" s="11"/>
    </row>
    <row r="84" spans="2:10" ht="29.25" customHeight="1" x14ac:dyDescent="0.25">
      <c r="B84" s="8"/>
      <c r="C84" s="9"/>
      <c r="D84" s="9"/>
      <c r="E84" s="7"/>
      <c r="F84" s="7"/>
      <c r="G84" s="10"/>
      <c r="H84" s="10"/>
      <c r="I84" s="10"/>
      <c r="J84" s="11"/>
    </row>
    <row r="85" spans="2:10" ht="29.25" customHeight="1" x14ac:dyDescent="0.25">
      <c r="B85" s="8"/>
      <c r="C85" s="9"/>
      <c r="D85" s="9"/>
      <c r="E85" s="7"/>
      <c r="F85" s="7"/>
      <c r="G85" s="10"/>
      <c r="H85" s="10"/>
      <c r="I85" s="10"/>
      <c r="J85" s="11"/>
    </row>
    <row r="86" spans="2:10" ht="29.25" customHeight="1" x14ac:dyDescent="0.25">
      <c r="B86" s="8"/>
      <c r="C86" s="9"/>
      <c r="D86" s="9"/>
      <c r="E86" s="7"/>
      <c r="F86" s="7"/>
      <c r="G86" s="10"/>
      <c r="H86" s="10"/>
      <c r="I86" s="10"/>
      <c r="J86" s="11"/>
    </row>
    <row r="87" spans="2:10" ht="29.25" customHeight="1" x14ac:dyDescent="0.25">
      <c r="B87" s="8"/>
      <c r="C87" s="9"/>
      <c r="D87" s="9"/>
      <c r="E87" s="7"/>
      <c r="F87" s="7"/>
      <c r="G87" s="10"/>
      <c r="H87" s="10"/>
      <c r="I87" s="10"/>
      <c r="J87" s="11"/>
    </row>
    <row r="88" spans="2:10" ht="29.25" customHeight="1" x14ac:dyDescent="0.25">
      <c r="B88" s="8"/>
      <c r="C88" s="9"/>
      <c r="D88" s="9"/>
      <c r="E88" s="7"/>
      <c r="F88" s="7"/>
      <c r="G88" s="10"/>
      <c r="H88" s="10"/>
      <c r="I88" s="10"/>
      <c r="J88" s="11"/>
    </row>
    <row r="89" spans="2:10" ht="29.25" customHeight="1" x14ac:dyDescent="0.25">
      <c r="B89" s="8"/>
      <c r="C89" s="9"/>
      <c r="D89" s="9"/>
      <c r="E89" s="7"/>
      <c r="F89" s="7"/>
      <c r="G89" s="10"/>
      <c r="H89" s="10"/>
      <c r="I89" s="10"/>
      <c r="J89" s="11"/>
    </row>
    <row r="90" spans="2:10" ht="29.25" customHeight="1" x14ac:dyDescent="0.25">
      <c r="B90" s="8"/>
      <c r="C90" s="9"/>
      <c r="D90" s="9"/>
      <c r="E90" s="7"/>
      <c r="F90" s="7"/>
      <c r="G90" s="10"/>
      <c r="H90" s="10"/>
      <c r="I90" s="10"/>
      <c r="J90" s="11"/>
    </row>
    <row r="91" spans="2:10" ht="29.25" customHeight="1" x14ac:dyDescent="0.25">
      <c r="B91" s="8"/>
      <c r="C91" s="9"/>
      <c r="D91" s="9"/>
      <c r="E91" s="7"/>
      <c r="F91" s="7"/>
      <c r="G91" s="10"/>
      <c r="H91" s="10"/>
      <c r="I91" s="10"/>
      <c r="J91" s="11"/>
    </row>
    <row r="92" spans="2:10" ht="29.25" customHeight="1" x14ac:dyDescent="0.25">
      <c r="B92" s="8"/>
      <c r="C92" s="9"/>
      <c r="D92" s="9"/>
      <c r="E92" s="7"/>
      <c r="F92" s="7"/>
      <c r="G92" s="10"/>
      <c r="H92" s="10"/>
      <c r="I92" s="10"/>
      <c r="J92" s="11"/>
    </row>
    <row r="93" spans="2:10" ht="29.25" customHeight="1" x14ac:dyDescent="0.25">
      <c r="B93" s="8"/>
      <c r="C93" s="9"/>
      <c r="D93" s="9"/>
      <c r="E93" s="7"/>
      <c r="F93" s="7"/>
      <c r="G93" s="10"/>
      <c r="H93" s="10"/>
      <c r="I93" s="10"/>
      <c r="J93" s="11"/>
    </row>
    <row r="94" spans="2:10" ht="29.25" customHeight="1" x14ac:dyDescent="0.25">
      <c r="B94" s="8"/>
      <c r="C94" s="9"/>
      <c r="D94" s="9"/>
      <c r="E94" s="7"/>
      <c r="F94" s="7"/>
      <c r="G94" s="10"/>
      <c r="H94" s="10"/>
      <c r="I94" s="10"/>
      <c r="J94" s="11"/>
    </row>
    <row r="95" spans="2:10" ht="33" customHeight="1" x14ac:dyDescent="0.3">
      <c r="B95" s="7"/>
      <c r="C95" s="7"/>
      <c r="D95" s="7"/>
      <c r="E95" s="13"/>
      <c r="F95" s="14"/>
      <c r="G95" s="15"/>
      <c r="H95" s="15"/>
      <c r="I95" s="15"/>
      <c r="J95" s="16"/>
    </row>
    <row r="96" spans="2:10" x14ac:dyDescent="0.25">
      <c r="J96" s="17"/>
    </row>
    <row r="97" spans="7:10" ht="4.5" customHeight="1" x14ac:dyDescent="0.25">
      <c r="G97" s="17"/>
    </row>
    <row r="99" spans="7:10" x14ac:dyDescent="0.25">
      <c r="J99" s="1"/>
    </row>
    <row r="100" spans="7:10" x14ac:dyDescent="0.25">
      <c r="J100" s="1"/>
    </row>
    <row r="101" spans="7:10" x14ac:dyDescent="0.25">
      <c r="H101" s="17"/>
      <c r="I101" s="17"/>
      <c r="J101" s="1"/>
    </row>
    <row r="102" spans="7:10" x14ac:dyDescent="0.25">
      <c r="J102" s="1"/>
    </row>
    <row r="103" spans="7:10" x14ac:dyDescent="0.25">
      <c r="J103" s="1"/>
    </row>
    <row r="104" spans="7:10" x14ac:dyDescent="0.25">
      <c r="J104" s="1"/>
    </row>
  </sheetData>
  <mergeCells count="3">
    <mergeCell ref="A1:J1"/>
    <mergeCell ref="A2:J2"/>
    <mergeCell ref="A3:J3"/>
  </mergeCells>
  <pageMargins left="0.25" right="0.25" top="0.75" bottom="0.75" header="0.3" footer="0.3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P58"/>
  <sheetViews>
    <sheetView tabSelected="1" topLeftCell="C4" workbookViewId="0">
      <selection activeCell="H36" sqref="H36"/>
    </sheetView>
  </sheetViews>
  <sheetFormatPr defaultColWidth="11.42578125" defaultRowHeight="18.75" x14ac:dyDescent="0.25"/>
  <cols>
    <col min="1" max="1" width="10" style="62" customWidth="1"/>
    <col min="2" max="2" width="14" style="62" customWidth="1"/>
    <col min="3" max="3" width="17.5703125" style="62" customWidth="1"/>
    <col min="4" max="4" width="14.42578125" style="62" customWidth="1"/>
    <col min="5" max="5" width="17.140625" style="62" customWidth="1"/>
    <col min="6" max="6" width="17" style="62" customWidth="1"/>
    <col min="7" max="7" width="34.140625" style="62" customWidth="1"/>
    <col min="8" max="9" width="24.140625" style="62" customWidth="1"/>
    <col min="10" max="10" width="23" style="62" customWidth="1"/>
    <col min="11" max="11" width="21.42578125" style="62" customWidth="1"/>
    <col min="12" max="12" width="23.42578125" style="62" customWidth="1"/>
    <col min="13" max="13" width="23" style="64" customWidth="1"/>
    <col min="14" max="14" width="23.85546875" style="62" customWidth="1"/>
    <col min="15" max="15" width="11.42578125" style="62"/>
    <col min="16" max="16" width="14.85546875" style="62" bestFit="1" customWidth="1"/>
    <col min="17" max="16384" width="11.42578125" style="62"/>
  </cols>
  <sheetData>
    <row r="12" spans="1:14" x14ac:dyDescent="0.25">
      <c r="A12" s="102" t="s">
        <v>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13" spans="1:14" x14ac:dyDescent="0.25">
      <c r="A13" s="102" t="s">
        <v>154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</row>
    <row r="14" spans="1:14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</row>
    <row r="15" spans="1:14" ht="19.5" thickBot="1" x14ac:dyDescent="0.3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spans="1:14" ht="40.5" customHeight="1" thickBot="1" x14ac:dyDescent="0.3">
      <c r="B16" s="103" t="s">
        <v>135</v>
      </c>
      <c r="C16" s="104"/>
      <c r="D16" s="104"/>
      <c r="E16" s="104" t="s">
        <v>136</v>
      </c>
      <c r="F16" s="104"/>
      <c r="G16" s="104"/>
      <c r="H16" s="65" t="s">
        <v>137</v>
      </c>
      <c r="I16" s="66" t="s">
        <v>138</v>
      </c>
      <c r="J16" s="66" t="s">
        <v>139</v>
      </c>
      <c r="K16" s="66" t="s">
        <v>140</v>
      </c>
      <c r="L16" s="66" t="s">
        <v>141</v>
      </c>
      <c r="M16" s="67" t="s">
        <v>142</v>
      </c>
      <c r="N16" s="68" t="s">
        <v>143</v>
      </c>
    </row>
    <row r="17" spans="2:16" s="76" customFormat="1" ht="65.25" customHeight="1" x14ac:dyDescent="0.25">
      <c r="B17" s="105" t="s">
        <v>144</v>
      </c>
      <c r="C17" s="106"/>
      <c r="D17" s="106"/>
      <c r="E17" s="106" t="s">
        <v>145</v>
      </c>
      <c r="F17" s="106"/>
      <c r="G17" s="106"/>
      <c r="H17" s="69" t="s">
        <v>82</v>
      </c>
      <c r="I17" s="70">
        <v>44383</v>
      </c>
      <c r="J17" s="71">
        <v>173100</v>
      </c>
      <c r="K17" s="72">
        <v>44414</v>
      </c>
      <c r="L17" s="73">
        <v>0</v>
      </c>
      <c r="M17" s="74">
        <f t="shared" ref="M17:M18" si="0">+J17-L17</f>
        <v>173100</v>
      </c>
      <c r="N17" s="75" t="s">
        <v>146</v>
      </c>
    </row>
    <row r="18" spans="2:16" s="76" customFormat="1" ht="65.25" customHeight="1" thickBot="1" x14ac:dyDescent="0.3">
      <c r="B18" s="105" t="s">
        <v>167</v>
      </c>
      <c r="C18" s="106"/>
      <c r="D18" s="106"/>
      <c r="E18" s="106" t="s">
        <v>168</v>
      </c>
      <c r="F18" s="106"/>
      <c r="G18" s="106"/>
      <c r="H18" s="69" t="s">
        <v>124</v>
      </c>
      <c r="I18" s="70">
        <v>44441</v>
      </c>
      <c r="J18" s="71">
        <v>57000</v>
      </c>
      <c r="K18" s="72">
        <v>44471</v>
      </c>
      <c r="L18" s="73">
        <v>0</v>
      </c>
      <c r="M18" s="74">
        <f t="shared" si="0"/>
        <v>57000</v>
      </c>
      <c r="N18" s="75" t="s">
        <v>146</v>
      </c>
    </row>
    <row r="19" spans="2:16" ht="40.5" customHeight="1" thickBot="1" x14ac:dyDescent="0.3">
      <c r="B19" s="107" t="s">
        <v>147</v>
      </c>
      <c r="C19" s="108"/>
      <c r="D19" s="108"/>
      <c r="E19" s="108"/>
      <c r="F19" s="108"/>
      <c r="G19" s="108"/>
      <c r="H19" s="108"/>
      <c r="I19" s="109"/>
      <c r="J19" s="77">
        <f>SUM(J17:J18)</f>
        <v>230100</v>
      </c>
      <c r="K19" s="78"/>
      <c r="L19" s="79">
        <f>SUM(L17:L18)</f>
        <v>0</v>
      </c>
      <c r="M19" s="80">
        <f>SUM(M17:M18)</f>
        <v>230100</v>
      </c>
      <c r="P19" s="81"/>
    </row>
    <row r="20" spans="2:16" ht="26.25" customHeight="1" x14ac:dyDescent="0.25">
      <c r="B20" s="82"/>
      <c r="C20" s="82"/>
      <c r="D20" s="82"/>
      <c r="E20" s="82"/>
      <c r="F20" s="82"/>
      <c r="G20" s="82"/>
      <c r="H20" s="82"/>
      <c r="I20" s="82"/>
      <c r="J20" s="83"/>
      <c r="P20" s="81"/>
    </row>
    <row r="21" spans="2:16" ht="26.25" customHeight="1" x14ac:dyDescent="0.25">
      <c r="B21" s="82"/>
      <c r="C21" s="82"/>
      <c r="D21" s="82"/>
      <c r="E21" s="82"/>
      <c r="F21" s="82"/>
      <c r="G21" s="82"/>
      <c r="H21" s="82"/>
      <c r="I21" s="82"/>
      <c r="J21" s="83"/>
      <c r="P21" s="81"/>
    </row>
    <row r="22" spans="2:16" ht="26.25" customHeight="1" x14ac:dyDescent="0.25">
      <c r="B22" s="82"/>
      <c r="C22" s="82"/>
      <c r="D22" s="82"/>
      <c r="E22" s="82"/>
      <c r="F22" s="82"/>
      <c r="G22" s="82"/>
      <c r="H22" s="82"/>
      <c r="I22" s="82"/>
      <c r="J22" s="83"/>
      <c r="P22" s="81"/>
    </row>
    <row r="23" spans="2:16" ht="26.25" customHeight="1" x14ac:dyDescent="0.25">
      <c r="B23" s="82"/>
      <c r="C23" s="82"/>
      <c r="D23" s="82"/>
      <c r="E23" s="82"/>
      <c r="F23" s="82"/>
      <c r="G23" s="82"/>
      <c r="H23" s="82"/>
      <c r="I23" s="82"/>
      <c r="J23" s="83"/>
      <c r="P23" s="81"/>
    </row>
    <row r="24" spans="2:16" ht="26.25" customHeight="1" x14ac:dyDescent="0.25">
      <c r="B24" s="82"/>
      <c r="C24" s="82"/>
      <c r="D24" s="100" t="s">
        <v>148</v>
      </c>
      <c r="E24" s="100"/>
      <c r="F24" s="100"/>
      <c r="G24" s="82"/>
      <c r="H24" s="82"/>
      <c r="I24" s="82"/>
      <c r="J24" s="83"/>
      <c r="K24" s="100" t="s">
        <v>149</v>
      </c>
      <c r="L24" s="100"/>
      <c r="M24" s="100"/>
      <c r="P24" s="81"/>
    </row>
    <row r="25" spans="2:16" ht="12.75" customHeight="1" x14ac:dyDescent="0.25">
      <c r="B25" s="84"/>
      <c r="D25" s="101" t="s">
        <v>150</v>
      </c>
      <c r="E25" s="101"/>
      <c r="F25" s="101"/>
      <c r="G25" s="84"/>
      <c r="H25" s="85"/>
      <c r="I25" s="86"/>
      <c r="J25" s="84"/>
      <c r="K25" s="101" t="s">
        <v>151</v>
      </c>
      <c r="L25" s="101"/>
      <c r="M25" s="101"/>
    </row>
    <row r="26" spans="2:16" x14ac:dyDescent="0.25">
      <c r="B26" s="110"/>
      <c r="C26" s="110"/>
      <c r="D26" s="110"/>
      <c r="E26" s="87"/>
      <c r="G26" s="87"/>
      <c r="J26" s="88"/>
    </row>
    <row r="27" spans="2:16" x14ac:dyDescent="0.25">
      <c r="B27" s="101"/>
      <c r="C27" s="101"/>
      <c r="D27" s="101"/>
      <c r="E27" s="89"/>
      <c r="G27" s="89"/>
      <c r="J27" s="85"/>
    </row>
    <row r="28" spans="2:16" x14ac:dyDescent="0.25">
      <c r="B28" s="85"/>
      <c r="C28" s="89"/>
      <c r="D28" s="89"/>
      <c r="E28" s="89"/>
      <c r="G28" s="85"/>
      <c r="H28" s="85"/>
      <c r="I28" s="85"/>
      <c r="J28" s="85"/>
    </row>
    <row r="29" spans="2:16" x14ac:dyDescent="0.25">
      <c r="B29" s="85"/>
      <c r="C29" s="89"/>
      <c r="D29" s="89"/>
      <c r="E29" s="89"/>
      <c r="G29" s="85"/>
      <c r="H29" s="100" t="s">
        <v>152</v>
      </c>
      <c r="I29" s="100"/>
      <c r="J29" s="85"/>
    </row>
    <row r="30" spans="2:16" x14ac:dyDescent="0.25">
      <c r="B30" s="85"/>
      <c r="C30" s="89"/>
      <c r="D30" s="89"/>
      <c r="E30" s="89"/>
      <c r="G30" s="85"/>
      <c r="H30" s="101" t="s">
        <v>153</v>
      </c>
      <c r="I30" s="101"/>
      <c r="J30" s="85"/>
    </row>
    <row r="31" spans="2:16" x14ac:dyDescent="0.25">
      <c r="B31" s="85"/>
      <c r="C31" s="89"/>
      <c r="D31" s="89"/>
      <c r="E31" s="89"/>
      <c r="G31" s="85"/>
      <c r="H31" s="85"/>
      <c r="I31" s="85"/>
      <c r="J31" s="85"/>
    </row>
    <row r="32" spans="2:16" ht="29.25" customHeight="1" x14ac:dyDescent="0.25">
      <c r="B32" s="86"/>
      <c r="C32" s="89"/>
      <c r="D32" s="89"/>
      <c r="E32" s="89"/>
      <c r="F32" s="89"/>
      <c r="G32" s="89"/>
      <c r="H32" s="85"/>
      <c r="I32" s="86"/>
      <c r="J32" s="90"/>
    </row>
    <row r="33" spans="2:10" x14ac:dyDescent="0.25">
      <c r="B33" s="86"/>
      <c r="E33" s="110"/>
      <c r="F33" s="110"/>
      <c r="H33" s="85"/>
      <c r="I33" s="86"/>
      <c r="J33" s="90"/>
    </row>
    <row r="34" spans="2:10" x14ac:dyDescent="0.25">
      <c r="B34" s="86"/>
      <c r="E34" s="101"/>
      <c r="F34" s="101"/>
      <c r="G34" s="89"/>
      <c r="H34" s="85"/>
      <c r="I34" s="86"/>
      <c r="J34" s="90"/>
    </row>
    <row r="35" spans="2:10" ht="29.25" customHeight="1" x14ac:dyDescent="0.25">
      <c r="B35" s="86"/>
      <c r="C35" s="89"/>
      <c r="D35" s="89"/>
      <c r="E35" s="89"/>
      <c r="F35" s="89"/>
      <c r="G35" s="89"/>
      <c r="H35" s="85"/>
      <c r="I35" s="86"/>
      <c r="J35" s="90"/>
    </row>
    <row r="36" spans="2:10" ht="29.25" customHeight="1" x14ac:dyDescent="0.25">
      <c r="B36" s="86"/>
      <c r="C36" s="89"/>
      <c r="D36" s="89"/>
      <c r="E36" s="89"/>
      <c r="F36" s="89"/>
      <c r="G36" s="89"/>
      <c r="H36" s="85"/>
      <c r="I36" s="86"/>
      <c r="J36" s="90"/>
    </row>
    <row r="37" spans="2:10" ht="29.25" customHeight="1" x14ac:dyDescent="0.25">
      <c r="B37" s="86"/>
      <c r="C37" s="89"/>
      <c r="D37" s="89"/>
      <c r="E37" s="89"/>
      <c r="F37" s="89"/>
      <c r="G37" s="89"/>
      <c r="H37" s="85"/>
      <c r="I37" s="86"/>
      <c r="J37" s="90"/>
    </row>
    <row r="38" spans="2:10" ht="29.25" customHeight="1" x14ac:dyDescent="0.25">
      <c r="B38" s="86"/>
      <c r="C38" s="89"/>
      <c r="D38" s="89"/>
      <c r="E38" s="89"/>
      <c r="F38" s="89"/>
      <c r="G38" s="89"/>
      <c r="H38" s="85"/>
      <c r="I38" s="86"/>
      <c r="J38" s="90"/>
    </row>
    <row r="39" spans="2:10" ht="29.25" customHeight="1" x14ac:dyDescent="0.25">
      <c r="B39" s="86"/>
      <c r="C39" s="89"/>
      <c r="D39" s="89"/>
      <c r="E39" s="89"/>
      <c r="F39" s="89"/>
      <c r="G39" s="89"/>
      <c r="H39" s="85"/>
      <c r="I39" s="86"/>
      <c r="J39" s="90"/>
    </row>
    <row r="40" spans="2:10" ht="29.25" customHeight="1" x14ac:dyDescent="0.25">
      <c r="B40" s="86"/>
      <c r="C40" s="89"/>
      <c r="D40" s="89"/>
      <c r="E40" s="89"/>
      <c r="F40" s="89"/>
      <c r="G40" s="89"/>
      <c r="H40" s="85"/>
      <c r="I40" s="86"/>
      <c r="J40" s="90"/>
    </row>
    <row r="41" spans="2:10" ht="29.25" customHeight="1" x14ac:dyDescent="0.25">
      <c r="B41" s="86"/>
      <c r="C41" s="89"/>
      <c r="D41" s="89"/>
      <c r="E41" s="89"/>
      <c r="F41" s="89"/>
      <c r="G41" s="89"/>
      <c r="H41" s="85"/>
      <c r="I41" s="86"/>
      <c r="J41" s="90"/>
    </row>
    <row r="42" spans="2:10" ht="29.25" customHeight="1" x14ac:dyDescent="0.25">
      <c r="B42" s="86"/>
      <c r="C42" s="89"/>
      <c r="D42" s="89"/>
      <c r="E42" s="89"/>
      <c r="F42" s="89"/>
      <c r="G42" s="89"/>
      <c r="H42" s="85"/>
      <c r="I42" s="86"/>
      <c r="J42" s="90"/>
    </row>
    <row r="43" spans="2:10" ht="29.25" customHeight="1" x14ac:dyDescent="0.25">
      <c r="B43" s="86"/>
      <c r="C43" s="89"/>
      <c r="D43" s="89"/>
      <c r="E43" s="89"/>
      <c r="F43" s="89"/>
      <c r="G43" s="89"/>
      <c r="H43" s="85"/>
      <c r="I43" s="86"/>
      <c r="J43" s="90"/>
    </row>
    <row r="44" spans="2:10" ht="29.25" customHeight="1" x14ac:dyDescent="0.25">
      <c r="B44" s="86"/>
      <c r="C44" s="89"/>
      <c r="D44" s="89"/>
      <c r="E44" s="89"/>
      <c r="F44" s="89"/>
      <c r="G44" s="89"/>
      <c r="H44" s="85"/>
      <c r="I44" s="86"/>
      <c r="J44" s="90"/>
    </row>
    <row r="45" spans="2:10" ht="29.25" customHeight="1" x14ac:dyDescent="0.25">
      <c r="B45" s="86"/>
      <c r="C45" s="89"/>
      <c r="D45" s="89"/>
      <c r="E45" s="89"/>
      <c r="F45" s="89"/>
      <c r="G45" s="89"/>
      <c r="H45" s="85"/>
      <c r="I45" s="86"/>
      <c r="J45" s="90"/>
    </row>
    <row r="46" spans="2:10" ht="29.25" customHeight="1" x14ac:dyDescent="0.25">
      <c r="B46" s="86"/>
      <c r="C46" s="89"/>
      <c r="D46" s="89"/>
      <c r="E46" s="89"/>
      <c r="F46" s="89"/>
      <c r="G46" s="89"/>
      <c r="H46" s="85"/>
      <c r="I46" s="86"/>
      <c r="J46" s="90"/>
    </row>
    <row r="47" spans="2:10" ht="29.25" customHeight="1" x14ac:dyDescent="0.25">
      <c r="B47" s="86"/>
      <c r="C47" s="89"/>
      <c r="D47" s="89"/>
      <c r="E47" s="89"/>
      <c r="F47" s="89"/>
      <c r="G47" s="89"/>
      <c r="H47" s="85"/>
      <c r="I47" s="86"/>
      <c r="J47" s="90"/>
    </row>
    <row r="48" spans="2:10" ht="29.25" customHeight="1" x14ac:dyDescent="0.25">
      <c r="B48" s="86"/>
      <c r="C48" s="89"/>
      <c r="D48" s="89"/>
      <c r="E48" s="89"/>
      <c r="F48" s="89"/>
      <c r="G48" s="89"/>
      <c r="H48" s="85"/>
      <c r="I48" s="86"/>
      <c r="J48" s="90"/>
    </row>
    <row r="49" spans="2:10" ht="29.25" customHeight="1" x14ac:dyDescent="0.25">
      <c r="B49" s="86"/>
      <c r="C49" s="89"/>
      <c r="D49" s="89"/>
      <c r="E49" s="89"/>
      <c r="F49" s="89"/>
      <c r="G49" s="89"/>
      <c r="H49" s="85"/>
      <c r="I49" s="86"/>
      <c r="J49" s="90"/>
    </row>
    <row r="50" spans="2:10" ht="29.25" customHeight="1" x14ac:dyDescent="0.25">
      <c r="B50" s="86"/>
      <c r="C50" s="89"/>
      <c r="D50" s="89"/>
      <c r="E50" s="89"/>
      <c r="F50" s="89"/>
      <c r="G50" s="89"/>
      <c r="H50" s="85"/>
      <c r="I50" s="86"/>
      <c r="J50" s="90"/>
    </row>
    <row r="51" spans="2:10" ht="29.25" customHeight="1" x14ac:dyDescent="0.25">
      <c r="B51" s="86"/>
      <c r="C51" s="89"/>
      <c r="D51" s="89"/>
      <c r="E51" s="89"/>
      <c r="F51" s="89"/>
      <c r="G51" s="89"/>
      <c r="H51" s="85"/>
      <c r="I51" s="86"/>
      <c r="J51" s="90"/>
    </row>
    <row r="52" spans="2:10" ht="29.25" customHeight="1" x14ac:dyDescent="0.25">
      <c r="B52" s="86"/>
      <c r="C52" s="89"/>
      <c r="D52" s="89"/>
      <c r="E52" s="89"/>
      <c r="F52" s="89"/>
      <c r="G52" s="89"/>
      <c r="H52" s="85"/>
      <c r="I52" s="86"/>
      <c r="J52" s="90"/>
    </row>
    <row r="53" spans="2:10" ht="29.25" customHeight="1" x14ac:dyDescent="0.25">
      <c r="B53" s="86"/>
      <c r="C53" s="89"/>
      <c r="D53" s="89"/>
      <c r="E53" s="89"/>
      <c r="F53" s="89"/>
      <c r="G53" s="89"/>
      <c r="H53" s="85"/>
      <c r="I53" s="86"/>
      <c r="J53" s="90"/>
    </row>
    <row r="54" spans="2:10" ht="29.25" customHeight="1" x14ac:dyDescent="0.25">
      <c r="B54" s="86"/>
      <c r="C54" s="89"/>
      <c r="D54" s="89"/>
      <c r="E54" s="89"/>
      <c r="F54" s="89"/>
      <c r="G54" s="89"/>
      <c r="H54" s="85"/>
      <c r="I54" s="86"/>
      <c r="J54" s="90"/>
    </row>
    <row r="55" spans="2:10" ht="29.25" customHeight="1" x14ac:dyDescent="0.25">
      <c r="B55" s="86"/>
      <c r="C55" s="89"/>
      <c r="D55" s="89"/>
      <c r="E55" s="89"/>
      <c r="F55" s="89"/>
      <c r="G55" s="89"/>
      <c r="H55" s="85"/>
      <c r="I55" s="86"/>
      <c r="J55" s="90"/>
    </row>
    <row r="56" spans="2:10" ht="33" customHeight="1" x14ac:dyDescent="0.25">
      <c r="B56" s="89"/>
      <c r="C56" s="91"/>
      <c r="D56" s="91"/>
      <c r="E56" s="91"/>
      <c r="F56" s="91"/>
      <c r="G56" s="91"/>
      <c r="H56" s="89"/>
      <c r="I56" s="89"/>
      <c r="J56" s="92"/>
    </row>
    <row r="58" spans="2:10" ht="4.5" customHeight="1" x14ac:dyDescent="0.25">
      <c r="J58" s="93"/>
    </row>
  </sheetData>
  <mergeCells count="19">
    <mergeCell ref="E34:F34"/>
    <mergeCell ref="B18:D18"/>
    <mergeCell ref="E18:G18"/>
    <mergeCell ref="B19:I19"/>
    <mergeCell ref="D24:F24"/>
    <mergeCell ref="B26:D26"/>
    <mergeCell ref="B27:D27"/>
    <mergeCell ref="H29:I29"/>
    <mergeCell ref="H30:I30"/>
    <mergeCell ref="E33:F33"/>
    <mergeCell ref="K24:M24"/>
    <mergeCell ref="D25:F25"/>
    <mergeCell ref="K25:M25"/>
    <mergeCell ref="A12:N12"/>
    <mergeCell ref="A13:N13"/>
    <mergeCell ref="B16:D16"/>
    <mergeCell ref="E16:G16"/>
    <mergeCell ref="B17:D17"/>
    <mergeCell ref="E17:G17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zoomScaleNormal="100" workbookViewId="0">
      <selection activeCell="A11" sqref="A11:XFD15"/>
    </sheetView>
  </sheetViews>
  <sheetFormatPr defaultColWidth="11.42578125" defaultRowHeight="15" x14ac:dyDescent="0.25"/>
  <cols>
    <col min="1" max="1" width="8.28515625" customWidth="1"/>
    <col min="2" max="2" width="16.42578125" customWidth="1"/>
    <col min="3" max="3" width="11.5703125" customWidth="1"/>
    <col min="4" max="4" width="20" customWidth="1"/>
    <col min="5" max="5" width="35" customWidth="1"/>
    <col min="6" max="6" width="43.140625" customWidth="1"/>
    <col min="7" max="8" width="18.28515625" customWidth="1"/>
    <col min="9" max="9" width="14.140625" customWidth="1"/>
    <col min="10" max="10" width="18.28515625" customWidth="1"/>
    <col min="11" max="11" width="19.5703125" bestFit="1" customWidth="1"/>
  </cols>
  <sheetData>
    <row r="1" spans="1:11" ht="22.5" x14ac:dyDescent="0.4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ht="16.5" x14ac:dyDescent="0.3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</row>
    <row r="3" spans="1:11" ht="17.25" thickBot="1" x14ac:dyDescent="0.35">
      <c r="A3" s="99" t="s">
        <v>100</v>
      </c>
      <c r="B3" s="99"/>
      <c r="C3" s="99"/>
      <c r="D3" s="99"/>
      <c r="E3" s="99"/>
      <c r="F3" s="99"/>
      <c r="G3" s="99"/>
      <c r="H3" s="99"/>
      <c r="I3" s="99"/>
      <c r="J3" s="99"/>
    </row>
    <row r="4" spans="1:11" ht="27.75" customHeight="1" x14ac:dyDescent="0.25">
      <c r="B4" s="2" t="s">
        <v>2</v>
      </c>
      <c r="C4" s="3" t="s">
        <v>3</v>
      </c>
      <c r="D4" s="3" t="s">
        <v>29</v>
      </c>
      <c r="E4" s="4" t="s">
        <v>4</v>
      </c>
      <c r="F4" s="3" t="s">
        <v>5</v>
      </c>
      <c r="G4" s="3" t="s">
        <v>6</v>
      </c>
      <c r="H4" s="5" t="s">
        <v>7</v>
      </c>
      <c r="I4" s="50" t="s">
        <v>26</v>
      </c>
      <c r="J4" s="6" t="s">
        <v>8</v>
      </c>
      <c r="K4" s="36" t="s">
        <v>14</v>
      </c>
    </row>
    <row r="5" spans="1:11" s="7" customFormat="1" ht="30" x14ac:dyDescent="0.25">
      <c r="B5" s="46" t="s">
        <v>21</v>
      </c>
      <c r="C5" s="42">
        <v>43965</v>
      </c>
      <c r="D5" s="39">
        <v>101158271</v>
      </c>
      <c r="E5" s="41" t="str">
        <f>IFERROR(VLOOKUP(D5,Proveedores!A:B,2,FALSE),0)</f>
        <v>Ing. Cristian Ciccone y Asociados , SRL</v>
      </c>
      <c r="F5" s="43" t="s">
        <v>23</v>
      </c>
      <c r="G5" s="44">
        <v>132250</v>
      </c>
      <c r="H5" s="44">
        <f t="shared" ref="H5:H8" si="0">G5*0.18</f>
        <v>23805</v>
      </c>
      <c r="I5" s="44"/>
      <c r="J5" s="44">
        <f t="shared" ref="J5:J16" si="1">+G5+H5+I5</f>
        <v>156055</v>
      </c>
      <c r="K5" s="34"/>
    </row>
    <row r="6" spans="1:11" s="7" customFormat="1" ht="30" x14ac:dyDescent="0.25">
      <c r="B6" s="46" t="s">
        <v>15</v>
      </c>
      <c r="C6" s="42">
        <v>44014</v>
      </c>
      <c r="D6" s="39">
        <v>101158271</v>
      </c>
      <c r="E6" s="41" t="str">
        <f>IFERROR(VLOOKUP(D6,Proveedores!A:B,2,FALSE),0)</f>
        <v>Ing. Cristian Ciccone y Asociados , SRL</v>
      </c>
      <c r="F6" s="43" t="s">
        <v>16</v>
      </c>
      <c r="G6" s="44">
        <v>132250</v>
      </c>
      <c r="H6" s="44">
        <f t="shared" si="0"/>
        <v>23805</v>
      </c>
      <c r="I6" s="44"/>
      <c r="J6" s="44">
        <f t="shared" si="1"/>
        <v>156055</v>
      </c>
      <c r="K6" s="34"/>
    </row>
    <row r="7" spans="1:11" s="7" customFormat="1" ht="30" x14ac:dyDescent="0.25">
      <c r="B7" s="46" t="s">
        <v>17</v>
      </c>
      <c r="C7" s="42">
        <v>44027</v>
      </c>
      <c r="D7" s="39">
        <v>101158271</v>
      </c>
      <c r="E7" s="41" t="str">
        <f>IFERROR(VLOOKUP(D7,Proveedores!A:B,2,FALSE),0)</f>
        <v>Ing. Cristian Ciccone y Asociados , SRL</v>
      </c>
      <c r="F7" s="43" t="s">
        <v>18</v>
      </c>
      <c r="G7" s="44">
        <v>132250</v>
      </c>
      <c r="H7" s="44">
        <f t="shared" si="0"/>
        <v>23805</v>
      </c>
      <c r="I7" s="44"/>
      <c r="J7" s="44">
        <f t="shared" si="1"/>
        <v>156055</v>
      </c>
      <c r="K7" s="34"/>
    </row>
    <row r="8" spans="1:11" s="7" customFormat="1" ht="30" x14ac:dyDescent="0.25">
      <c r="B8" s="46" t="s">
        <v>19</v>
      </c>
      <c r="C8" s="42">
        <v>44054</v>
      </c>
      <c r="D8" s="39">
        <v>101158271</v>
      </c>
      <c r="E8" s="41" t="str">
        <f>IFERROR(VLOOKUP(D8,Proveedores!A:B,2,FALSE),0)</f>
        <v>Ing. Cristian Ciccone y Asociados , SRL</v>
      </c>
      <c r="F8" s="43" t="s">
        <v>20</v>
      </c>
      <c r="G8" s="44">
        <v>132250</v>
      </c>
      <c r="H8" s="44">
        <f t="shared" si="0"/>
        <v>23805</v>
      </c>
      <c r="I8" s="44"/>
      <c r="J8" s="44">
        <f t="shared" si="1"/>
        <v>156055</v>
      </c>
      <c r="K8" s="34"/>
    </row>
    <row r="9" spans="1:11" s="7" customFormat="1" ht="45" x14ac:dyDescent="0.25">
      <c r="B9" s="29" t="s">
        <v>82</v>
      </c>
      <c r="C9" s="22">
        <v>44383</v>
      </c>
      <c r="D9" s="49">
        <v>401053365</v>
      </c>
      <c r="E9" s="24" t="str">
        <f>VLOOKUP(D9,Proveedores!A:B,2,FALSE)</f>
        <v>Asociación de Bancos Múltiples de la Rep Dom</v>
      </c>
      <c r="F9" s="32" t="s">
        <v>83</v>
      </c>
      <c r="G9" s="23">
        <v>173100</v>
      </c>
      <c r="H9" s="23"/>
      <c r="I9" s="30"/>
      <c r="J9" s="30">
        <f t="shared" si="1"/>
        <v>173100</v>
      </c>
      <c r="K9" s="34"/>
    </row>
    <row r="10" spans="1:11" s="7" customFormat="1" ht="45" x14ac:dyDescent="0.25">
      <c r="B10" s="29" t="s">
        <v>124</v>
      </c>
      <c r="C10" s="22">
        <v>44441</v>
      </c>
      <c r="D10" s="49">
        <v>131418759</v>
      </c>
      <c r="E10" s="24" t="str">
        <f>VLOOKUP(D10,Proveedores!A:B,2,FALSE)</f>
        <v>Ernesto Bazan Training Corporation</v>
      </c>
      <c r="F10" s="32" t="s">
        <v>125</v>
      </c>
      <c r="G10" s="23">
        <v>57000</v>
      </c>
      <c r="H10" s="23"/>
      <c r="I10" s="30"/>
      <c r="J10" s="30">
        <f t="shared" si="1"/>
        <v>57000</v>
      </c>
      <c r="K10" s="34"/>
    </row>
    <row r="11" spans="1:11" s="51" customFormat="1" x14ac:dyDescent="0.25">
      <c r="B11" s="52"/>
      <c r="C11" s="53"/>
      <c r="D11" s="54"/>
      <c r="E11" s="55" t="e">
        <f>VLOOKUP(D11,Proveedores!A:B,2,FALSE)</f>
        <v>#N/A</v>
      </c>
      <c r="F11" s="56"/>
      <c r="G11" s="57"/>
      <c r="H11" s="57"/>
      <c r="I11" s="58"/>
      <c r="J11" s="58"/>
      <c r="K11" s="59"/>
    </row>
    <row r="12" spans="1:11" s="51" customFormat="1" x14ac:dyDescent="0.25">
      <c r="B12" s="52"/>
      <c r="C12" s="53"/>
      <c r="D12" s="54"/>
      <c r="E12" s="55" t="e">
        <f>VLOOKUP(D12,Proveedores!A:B,2,FALSE)</f>
        <v>#N/A</v>
      </c>
      <c r="F12" s="56"/>
      <c r="G12" s="57"/>
      <c r="H12" s="57"/>
      <c r="I12" s="58"/>
      <c r="J12" s="58"/>
      <c r="K12" s="59"/>
    </row>
    <row r="13" spans="1:11" s="51" customFormat="1" x14ac:dyDescent="0.25">
      <c r="B13" s="52"/>
      <c r="C13" s="53"/>
      <c r="D13" s="54"/>
      <c r="E13" s="55" t="e">
        <f>VLOOKUP(D13,Proveedores!A:B,2,FALSE)</f>
        <v>#N/A</v>
      </c>
      <c r="F13" s="56"/>
      <c r="G13" s="57"/>
      <c r="H13" s="57"/>
      <c r="I13" s="58"/>
      <c r="J13" s="58"/>
      <c r="K13" s="59"/>
    </row>
    <row r="14" spans="1:11" s="7" customFormat="1" x14ac:dyDescent="0.25">
      <c r="B14" s="29"/>
      <c r="C14" s="22"/>
      <c r="D14" s="49"/>
      <c r="E14" s="24" t="e">
        <f>VLOOKUP(D14,Proveedores!A:B,2,FALSE)</f>
        <v>#N/A</v>
      </c>
      <c r="F14" s="32"/>
      <c r="G14" s="23"/>
      <c r="H14" s="23"/>
      <c r="I14" s="30"/>
      <c r="J14" s="30">
        <f t="shared" si="1"/>
        <v>0</v>
      </c>
      <c r="K14" s="34"/>
    </row>
    <row r="15" spans="1:11" s="7" customFormat="1" x14ac:dyDescent="0.25">
      <c r="B15" s="29"/>
      <c r="C15" s="22"/>
      <c r="D15" s="49"/>
      <c r="E15" s="24" t="e">
        <f>VLOOKUP(D15,Proveedores!A:B,2,FALSE)</f>
        <v>#N/A</v>
      </c>
      <c r="F15" s="32"/>
      <c r="G15" s="23"/>
      <c r="H15" s="23"/>
      <c r="I15" s="30"/>
      <c r="J15" s="30">
        <f t="shared" si="1"/>
        <v>0</v>
      </c>
      <c r="K15" s="34"/>
    </row>
    <row r="16" spans="1:11" s="7" customFormat="1" x14ac:dyDescent="0.25">
      <c r="B16" s="29"/>
      <c r="C16" s="22"/>
      <c r="D16" s="49"/>
      <c r="E16" s="24" t="e">
        <f>VLOOKUP(D16,Proveedores!A:B,2,FALSE)</f>
        <v>#N/A</v>
      </c>
      <c r="F16" s="32"/>
      <c r="G16" s="23"/>
      <c r="H16" s="23"/>
      <c r="I16" s="30"/>
      <c r="J16" s="30">
        <f t="shared" si="1"/>
        <v>0</v>
      </c>
      <c r="K16" s="34"/>
    </row>
    <row r="17" spans="2:11" s="7" customFormat="1" ht="15.75" thickBot="1" x14ac:dyDescent="0.3">
      <c r="B17" s="29"/>
      <c r="C17" s="22"/>
      <c r="D17" s="22"/>
      <c r="E17" s="24" t="e">
        <f>VLOOKUP(D17,Proveedores!A:B,2,FALSE)</f>
        <v>#N/A</v>
      </c>
      <c r="F17" s="32"/>
      <c r="G17" s="23"/>
      <c r="H17" s="23">
        <f>G17*0.18</f>
        <v>0</v>
      </c>
      <c r="I17" s="30"/>
      <c r="J17" s="30">
        <f>G17+H17</f>
        <v>0</v>
      </c>
      <c r="K17" s="34"/>
    </row>
    <row r="18" spans="2:11" ht="26.25" customHeight="1" thickBot="1" x14ac:dyDescent="0.35">
      <c r="B18" s="18"/>
      <c r="C18" s="25"/>
      <c r="D18" s="25"/>
      <c r="E18" s="28"/>
      <c r="F18" s="26"/>
      <c r="G18" s="61">
        <f>SUM(G5:G17)</f>
        <v>759100</v>
      </c>
      <c r="H18" s="61">
        <f t="shared" ref="H18:J18" si="2">SUM(H5:H17)</f>
        <v>95220</v>
      </c>
      <c r="I18" s="61">
        <f t="shared" si="2"/>
        <v>0</v>
      </c>
      <c r="J18" s="61">
        <f t="shared" si="2"/>
        <v>854320</v>
      </c>
      <c r="K18" s="37"/>
    </row>
    <row r="19" spans="2:11" ht="26.25" customHeight="1" x14ac:dyDescent="0.25">
      <c r="B19" s="8"/>
      <c r="C19" s="9"/>
      <c r="D19" s="9"/>
      <c r="E19" s="7"/>
      <c r="F19" s="7"/>
      <c r="G19" s="10"/>
      <c r="H19" s="10"/>
      <c r="I19" s="10"/>
      <c r="J19" s="11"/>
    </row>
    <row r="20" spans="2:11" ht="26.25" customHeight="1" x14ac:dyDescent="0.25">
      <c r="B20" s="8"/>
      <c r="C20" s="9"/>
      <c r="D20" s="9"/>
      <c r="E20" s="7"/>
      <c r="F20" s="7"/>
      <c r="G20" s="10"/>
      <c r="H20" s="10"/>
      <c r="I20" s="10"/>
      <c r="J20" s="11"/>
    </row>
    <row r="21" spans="2:11" ht="26.25" customHeight="1" x14ac:dyDescent="0.25">
      <c r="B21" s="8"/>
      <c r="C21" s="9"/>
      <c r="D21" s="9"/>
      <c r="E21" s="7"/>
      <c r="F21" s="7"/>
      <c r="G21" s="10"/>
      <c r="H21" s="10"/>
      <c r="I21" s="10"/>
      <c r="J21" s="11"/>
    </row>
    <row r="22" spans="2:11" ht="26.25" customHeight="1" x14ac:dyDescent="0.25">
      <c r="B22" s="8"/>
      <c r="C22" s="9"/>
      <c r="D22" s="9"/>
      <c r="E22" s="7"/>
      <c r="F22" s="7"/>
      <c r="G22" s="10"/>
      <c r="H22" s="10"/>
      <c r="I22" s="10"/>
      <c r="J22" s="11"/>
    </row>
    <row r="23" spans="2:11" ht="26.25" customHeight="1" x14ac:dyDescent="0.25">
      <c r="B23" s="8"/>
      <c r="C23" s="9"/>
      <c r="D23" s="9"/>
      <c r="E23" s="7"/>
      <c r="F23" s="7"/>
      <c r="G23" s="10"/>
      <c r="H23" s="10"/>
      <c r="I23" s="10"/>
      <c r="J23" s="11"/>
    </row>
    <row r="24" spans="2:11" ht="26.25" customHeight="1" x14ac:dyDescent="0.25">
      <c r="B24" s="8"/>
      <c r="C24" s="9"/>
      <c r="D24" s="9"/>
      <c r="E24" s="7"/>
      <c r="F24" s="7"/>
      <c r="G24" s="10"/>
      <c r="H24" s="10"/>
      <c r="I24" s="10"/>
      <c r="J24" s="20"/>
    </row>
    <row r="25" spans="2:11" ht="29.25" customHeight="1" x14ac:dyDescent="0.25">
      <c r="B25" s="8"/>
      <c r="C25" s="9"/>
      <c r="D25" s="9"/>
      <c r="E25" s="7"/>
      <c r="F25" s="7"/>
      <c r="G25" s="10"/>
      <c r="H25" s="10"/>
      <c r="I25" s="10"/>
      <c r="J25" s="19"/>
    </row>
    <row r="26" spans="2:11" ht="29.25" customHeight="1" x14ac:dyDescent="0.25">
      <c r="B26" s="8"/>
      <c r="C26" s="9"/>
      <c r="D26" s="9"/>
      <c r="E26" s="7"/>
      <c r="F26" s="7"/>
      <c r="G26" s="10"/>
      <c r="H26" s="10"/>
      <c r="I26" s="10"/>
      <c r="J26" s="11"/>
    </row>
    <row r="27" spans="2:11" ht="29.25" customHeight="1" x14ac:dyDescent="0.25">
      <c r="B27" s="8"/>
      <c r="C27" s="9"/>
      <c r="D27" s="9"/>
      <c r="E27" s="7"/>
      <c r="F27" s="7"/>
      <c r="G27" s="10"/>
      <c r="H27" s="10"/>
      <c r="I27" s="10"/>
      <c r="J27" s="11"/>
    </row>
    <row r="28" spans="2:11" ht="29.25" customHeight="1" x14ac:dyDescent="0.25">
      <c r="B28" s="8"/>
      <c r="C28" s="9"/>
      <c r="D28" s="9"/>
      <c r="E28" s="7"/>
      <c r="F28" s="7"/>
      <c r="G28" s="10"/>
      <c r="H28" s="10"/>
      <c r="I28" s="10"/>
      <c r="J28" s="11"/>
      <c r="K28" s="1"/>
    </row>
    <row r="29" spans="2:11" ht="29.25" customHeight="1" x14ac:dyDescent="0.25">
      <c r="B29" s="8"/>
      <c r="C29" s="9"/>
      <c r="D29" s="9"/>
      <c r="E29" s="7"/>
      <c r="F29" s="7"/>
      <c r="G29" s="10"/>
      <c r="H29" s="10"/>
      <c r="I29" s="10"/>
      <c r="J29" s="11"/>
      <c r="K29" s="12"/>
    </row>
    <row r="30" spans="2:11" ht="29.25" customHeight="1" x14ac:dyDescent="0.25">
      <c r="B30" s="8"/>
      <c r="C30" s="9"/>
      <c r="D30" s="9"/>
      <c r="E30" s="7"/>
      <c r="F30" s="7"/>
      <c r="G30" s="10"/>
      <c r="H30" s="10"/>
      <c r="I30" s="10"/>
      <c r="J30" s="11"/>
    </row>
    <row r="31" spans="2:11" ht="29.25" customHeight="1" x14ac:dyDescent="0.25">
      <c r="B31" s="8"/>
      <c r="C31" s="9"/>
      <c r="D31" s="9"/>
      <c r="E31" s="7"/>
      <c r="F31" s="7"/>
      <c r="G31" s="10"/>
      <c r="H31" s="10"/>
      <c r="I31" s="10"/>
      <c r="J31" s="11"/>
    </row>
    <row r="32" spans="2:11" ht="29.25" customHeight="1" x14ac:dyDescent="0.25">
      <c r="B32" s="8"/>
      <c r="C32" s="9"/>
      <c r="D32" s="9"/>
      <c r="E32" s="7"/>
      <c r="F32" s="7"/>
      <c r="G32" s="10"/>
      <c r="H32" s="10"/>
      <c r="I32" s="10"/>
      <c r="J32" s="11"/>
    </row>
    <row r="33" spans="2:10" ht="29.25" customHeight="1" x14ac:dyDescent="0.25">
      <c r="B33" s="8"/>
      <c r="C33" s="9"/>
      <c r="D33" s="9"/>
      <c r="E33" s="7"/>
      <c r="F33" s="7"/>
      <c r="G33" s="10"/>
      <c r="H33" s="10"/>
      <c r="I33" s="10"/>
      <c r="J33" s="11"/>
    </row>
    <row r="34" spans="2:10" ht="29.25" customHeight="1" x14ac:dyDescent="0.25">
      <c r="B34" s="8"/>
      <c r="C34" s="9"/>
      <c r="D34" s="9"/>
      <c r="E34" s="7"/>
      <c r="F34" s="7"/>
      <c r="G34" s="10"/>
      <c r="H34" s="10"/>
      <c r="I34" s="10"/>
      <c r="J34" s="11"/>
    </row>
    <row r="35" spans="2:10" ht="29.25" customHeight="1" x14ac:dyDescent="0.25">
      <c r="B35" s="8"/>
      <c r="C35" s="9"/>
      <c r="D35" s="9"/>
      <c r="E35" s="7"/>
      <c r="F35" s="7"/>
      <c r="G35" s="10"/>
      <c r="H35" s="10"/>
      <c r="I35" s="10"/>
      <c r="J35" s="11"/>
    </row>
    <row r="36" spans="2:10" ht="29.25" customHeight="1" x14ac:dyDescent="0.25">
      <c r="B36" s="8"/>
      <c r="C36" s="9"/>
      <c r="D36" s="9"/>
      <c r="E36" s="7"/>
      <c r="F36" s="7"/>
      <c r="G36" s="10"/>
      <c r="H36" s="10"/>
      <c r="I36" s="10"/>
      <c r="J36" s="11"/>
    </row>
    <row r="37" spans="2:10" ht="29.25" customHeight="1" x14ac:dyDescent="0.25">
      <c r="B37" s="8"/>
      <c r="C37" s="9"/>
      <c r="D37" s="9"/>
      <c r="E37" s="7"/>
      <c r="F37" s="7"/>
      <c r="G37" s="10"/>
      <c r="H37" s="10"/>
      <c r="I37" s="10"/>
      <c r="J37" s="11"/>
    </row>
    <row r="38" spans="2:10" ht="29.25" customHeight="1" x14ac:dyDescent="0.25">
      <c r="B38" s="8"/>
      <c r="C38" s="9"/>
      <c r="D38" s="9"/>
      <c r="E38" s="7"/>
      <c r="F38" s="7"/>
      <c r="G38" s="10"/>
      <c r="H38" s="10"/>
      <c r="I38" s="10"/>
      <c r="J38" s="11"/>
    </row>
    <row r="39" spans="2:10" ht="29.25" customHeight="1" x14ac:dyDescent="0.25">
      <c r="B39" s="8"/>
      <c r="C39" s="9"/>
      <c r="D39" s="9"/>
      <c r="E39" s="7"/>
      <c r="F39" s="7"/>
      <c r="G39" s="10"/>
      <c r="H39" s="10"/>
      <c r="I39" s="10"/>
      <c r="J39" s="11"/>
    </row>
    <row r="40" spans="2:10" ht="29.25" customHeight="1" x14ac:dyDescent="0.25">
      <c r="B40" s="8"/>
      <c r="C40" s="9"/>
      <c r="D40" s="9"/>
      <c r="E40" s="7"/>
      <c r="F40" s="7"/>
      <c r="G40" s="10"/>
      <c r="H40" s="10"/>
      <c r="I40" s="10"/>
      <c r="J40" s="11"/>
    </row>
    <row r="41" spans="2:10" ht="29.25" customHeight="1" x14ac:dyDescent="0.25">
      <c r="B41" s="8"/>
      <c r="C41" s="9"/>
      <c r="D41" s="9"/>
      <c r="E41" s="7"/>
      <c r="F41" s="7"/>
      <c r="G41" s="10"/>
      <c r="H41" s="10"/>
      <c r="I41" s="10"/>
      <c r="J41" s="11"/>
    </row>
    <row r="42" spans="2:10" ht="29.25" customHeight="1" x14ac:dyDescent="0.25">
      <c r="B42" s="8"/>
      <c r="C42" s="9"/>
      <c r="D42" s="9"/>
      <c r="E42" s="7"/>
      <c r="F42" s="7"/>
      <c r="G42" s="10"/>
      <c r="H42" s="10"/>
      <c r="I42" s="10"/>
      <c r="J42" s="11"/>
    </row>
    <row r="43" spans="2:10" ht="29.25" customHeight="1" x14ac:dyDescent="0.25">
      <c r="B43" s="8"/>
      <c r="C43" s="9"/>
      <c r="D43" s="9"/>
      <c r="E43" s="7"/>
      <c r="F43" s="7"/>
      <c r="G43" s="10"/>
      <c r="H43" s="10"/>
      <c r="I43" s="10"/>
      <c r="J43" s="11"/>
    </row>
    <row r="44" spans="2:10" ht="29.25" customHeight="1" x14ac:dyDescent="0.25">
      <c r="B44" s="8"/>
      <c r="C44" s="9"/>
      <c r="D44" s="9"/>
      <c r="E44" s="7"/>
      <c r="F44" s="7"/>
      <c r="G44" s="10"/>
      <c r="H44" s="10"/>
      <c r="I44" s="10"/>
      <c r="J44" s="11"/>
    </row>
    <row r="45" spans="2:10" ht="29.25" customHeight="1" x14ac:dyDescent="0.25">
      <c r="B45" s="8"/>
      <c r="C45" s="9"/>
      <c r="D45" s="9"/>
      <c r="E45" s="7"/>
      <c r="F45" s="7"/>
      <c r="G45" s="10"/>
      <c r="H45" s="10"/>
      <c r="I45" s="10"/>
      <c r="J45" s="11"/>
    </row>
    <row r="46" spans="2:10" ht="29.25" customHeight="1" x14ac:dyDescent="0.25">
      <c r="B46" s="8"/>
      <c r="C46" s="9"/>
      <c r="D46" s="9"/>
      <c r="E46" s="7"/>
      <c r="F46" s="7"/>
      <c r="G46" s="10"/>
      <c r="H46" s="10"/>
      <c r="I46" s="10"/>
      <c r="J46" s="11"/>
    </row>
    <row r="47" spans="2:10" ht="29.25" customHeight="1" x14ac:dyDescent="0.25">
      <c r="B47" s="8"/>
      <c r="C47" s="9"/>
      <c r="D47" s="9"/>
      <c r="E47" s="7"/>
      <c r="F47" s="7"/>
      <c r="G47" s="10"/>
      <c r="H47" s="10"/>
      <c r="I47" s="10"/>
      <c r="J47" s="11"/>
    </row>
    <row r="48" spans="2:10" ht="29.25" customHeight="1" x14ac:dyDescent="0.25">
      <c r="B48" s="8"/>
      <c r="C48" s="9"/>
      <c r="D48" s="9"/>
      <c r="E48" s="7"/>
      <c r="F48" s="7"/>
      <c r="G48" s="10"/>
      <c r="H48" s="10"/>
      <c r="I48" s="10"/>
      <c r="J48" s="11"/>
    </row>
    <row r="49" spans="2:10" ht="33" customHeight="1" x14ac:dyDescent="0.3">
      <c r="B49" s="7"/>
      <c r="C49" s="7"/>
      <c r="D49" s="7"/>
      <c r="E49" s="13"/>
      <c r="F49" s="14"/>
      <c r="G49" s="15"/>
      <c r="H49" s="15"/>
      <c r="I49" s="15"/>
      <c r="J49" s="16"/>
    </row>
    <row r="50" spans="2:10" x14ac:dyDescent="0.25">
      <c r="J50" s="17"/>
    </row>
    <row r="51" spans="2:10" ht="4.5" customHeight="1" x14ac:dyDescent="0.25">
      <c r="G51" s="17"/>
    </row>
    <row r="53" spans="2:10" x14ac:dyDescent="0.25">
      <c r="J53" s="1"/>
    </row>
    <row r="54" spans="2:10" x14ac:dyDescent="0.25">
      <c r="J54" s="1"/>
    </row>
    <row r="55" spans="2:10" x14ac:dyDescent="0.25">
      <c r="H55" s="17"/>
      <c r="I55" s="17"/>
      <c r="J55" s="1"/>
    </row>
    <row r="56" spans="2:10" x14ac:dyDescent="0.25">
      <c r="J56" s="1"/>
    </row>
    <row r="57" spans="2:10" x14ac:dyDescent="0.25">
      <c r="J57" s="1"/>
    </row>
    <row r="58" spans="2:10" x14ac:dyDescent="0.25">
      <c r="J58" s="1"/>
    </row>
  </sheetData>
  <mergeCells count="3">
    <mergeCell ref="A1:J1"/>
    <mergeCell ref="A2:J2"/>
    <mergeCell ref="A3:J3"/>
  </mergeCells>
  <pageMargins left="0.25" right="0.25" top="0.75" bottom="0.7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Proveedores</vt:lpstr>
      <vt:lpstr>FACTS PEND</vt:lpstr>
      <vt:lpstr>Libramientos</vt:lpstr>
      <vt:lpstr>Portal</vt:lpstr>
      <vt:lpstr>pend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2021-10-06T15:45:58Z</dcterms:modified>
</cp:coreProperties>
</file>